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9 - Electricity\"/>
    </mc:Choice>
  </mc:AlternateContent>
  <xr:revisionPtr revIDLastSave="0" documentId="13_ncr:1_{86BD99F2-5318-4099-9DA3-C24CA913BE4B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8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3" i="1" l="1"/>
  <c r="T14" i="1"/>
  <c r="T15" i="1"/>
  <c r="T16" i="1"/>
  <c r="T34" i="1"/>
  <c r="V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V11" i="1"/>
  <c r="W10" i="1"/>
  <c r="W9" i="1"/>
  <c r="W8" i="1"/>
  <c r="W7" i="1"/>
  <c r="W6" i="1"/>
  <c r="W5" i="1"/>
  <c r="R34" i="1"/>
  <c r="Q34" i="1"/>
  <c r="O34" i="1"/>
  <c r="N34" i="1"/>
  <c r="M34" i="1"/>
  <c r="K34" i="1"/>
  <c r="I34" i="1"/>
  <c r="G34" i="1"/>
  <c r="F34" i="1"/>
  <c r="E34" i="1"/>
  <c r="C34" i="1"/>
  <c r="J31" i="1"/>
  <c r="J30" i="1"/>
  <c r="J28" i="1"/>
  <c r="J27" i="1"/>
  <c r="J26" i="1"/>
  <c r="J16" i="1"/>
  <c r="J14" i="1"/>
  <c r="J13" i="1"/>
  <c r="T11" i="1"/>
  <c r="R11" i="1"/>
  <c r="Q11" i="1"/>
  <c r="P11" i="1"/>
  <c r="O11" i="1"/>
  <c r="N11" i="1"/>
  <c r="M11" i="1"/>
  <c r="L11" i="1"/>
  <c r="K11" i="1"/>
  <c r="I11" i="1"/>
  <c r="H11" i="1"/>
  <c r="G11" i="1"/>
  <c r="F11" i="1"/>
  <c r="E11" i="1"/>
  <c r="D11" i="1"/>
  <c r="C11" i="1"/>
  <c r="J7" i="1"/>
  <c r="J11" i="1"/>
  <c r="J34" i="1"/>
</calcChain>
</file>

<file path=xl/sharedStrings.xml><?xml version="1.0" encoding="utf-8"?>
<sst xmlns="http://schemas.openxmlformats.org/spreadsheetml/2006/main" count="371" uniqueCount="90">
  <si>
    <t>Installed Capacity</t>
  </si>
  <si>
    <t>Generating Capacity</t>
  </si>
  <si>
    <t>Peak Generation</t>
  </si>
  <si>
    <t>Energy Generation</t>
  </si>
  <si>
    <t>Year of Commissi-oning</t>
  </si>
  <si>
    <t>(No. x MW)</t>
  </si>
  <si>
    <t>( MW )</t>
  </si>
  <si>
    <t>(MW)</t>
  </si>
  <si>
    <t>(MU)</t>
  </si>
  <si>
    <t>(GWh)</t>
  </si>
  <si>
    <t>Large Hydroelectric plants</t>
  </si>
  <si>
    <t>1986-88</t>
  </si>
  <si>
    <t>-</t>
  </si>
  <si>
    <t>2006-07</t>
  </si>
  <si>
    <t>…</t>
  </si>
  <si>
    <t>Total</t>
  </si>
  <si>
    <t>Mini and Micro Hydels</t>
  </si>
  <si>
    <t>(KW)</t>
  </si>
  <si>
    <t>(No. x kW)</t>
  </si>
  <si>
    <t>(kW)</t>
  </si>
  <si>
    <t>4x90</t>
  </si>
  <si>
    <t>1967</t>
  </si>
  <si>
    <t>3x100</t>
  </si>
  <si>
    <t>1972</t>
  </si>
  <si>
    <t>3x250</t>
  </si>
  <si>
    <t>5x250</t>
  </si>
  <si>
    <t>1973</t>
  </si>
  <si>
    <t>3x130</t>
  </si>
  <si>
    <t>1976</t>
  </si>
  <si>
    <t>3x500</t>
  </si>
  <si>
    <t>1988</t>
  </si>
  <si>
    <t>2x60</t>
  </si>
  <si>
    <t>1986-87</t>
  </si>
  <si>
    <t>1x40</t>
  </si>
  <si>
    <t>1x30</t>
  </si>
  <si>
    <t>1x50</t>
  </si>
  <si>
    <t>2x100</t>
  </si>
  <si>
    <t>1991</t>
  </si>
  <si>
    <t>1992</t>
  </si>
  <si>
    <t>1x8</t>
  </si>
  <si>
    <t>2x1100</t>
  </si>
  <si>
    <t>1996</t>
  </si>
  <si>
    <t>1x70</t>
  </si>
  <si>
    <t>1x100</t>
  </si>
  <si>
    <t>4X84.0</t>
  </si>
  <si>
    <t>4X15.0</t>
  </si>
  <si>
    <t>2X12.0</t>
  </si>
  <si>
    <t>6X170.0</t>
  </si>
  <si>
    <t>2X63.0</t>
  </si>
  <si>
    <t>2015</t>
  </si>
  <si>
    <t>4X180</t>
  </si>
  <si>
    <t>Chhukha Hydro power Plant</t>
  </si>
  <si>
    <t>Tala Hydro power Plant</t>
  </si>
  <si>
    <t>Mangdechhu Hydro power Plant</t>
  </si>
  <si>
    <t>Dagachhu Hydro power Plant</t>
  </si>
  <si>
    <t>Kurichhu Hydro power Plant</t>
  </si>
  <si>
    <t>Installed Capacity &amp;  Unit</t>
  </si>
  <si>
    <t>Source: Power System Information Report 2020, DHPS, MoEA.</t>
  </si>
  <si>
    <t>Generating Stations</t>
  </si>
  <si>
    <t xml:space="preserve">(MU) </t>
  </si>
  <si>
    <t xml:space="preserve">Note: The generating capacity of power plants are not available, so the generating capacity and peak generation from last year (2011) </t>
  </si>
  <si>
    <t>where applicable has been used.</t>
  </si>
  <si>
    <t xml:space="preserve">Installed  Capacity </t>
  </si>
  <si>
    <t xml:space="preserve">Plant Capacity Factor </t>
  </si>
  <si>
    <t>(Percent)</t>
  </si>
  <si>
    <t>Table 9.4: Annual Energy Generation and Installed Capacities by Hydro Power Plant, 2020</t>
  </si>
  <si>
    <t>Basochhu Hydro power Plant</t>
  </si>
  <si>
    <t>2002 - 04</t>
  </si>
  <si>
    <t>2X12.0+2X20</t>
  </si>
  <si>
    <t>Jushina, Thimphu</t>
  </si>
  <si>
    <t>Hesothangkha,Wangdue</t>
  </si>
  <si>
    <t>Chenari, Tashigang</t>
  </si>
  <si>
    <t>Gidakom, Thimphu</t>
  </si>
  <si>
    <t>Khalanzi, Mongar</t>
  </si>
  <si>
    <t>Chumey, Bumthang</t>
  </si>
  <si>
    <t>Gangzur, Lhuentse</t>
  </si>
  <si>
    <t>Rukubji, Wangdue</t>
  </si>
  <si>
    <t>Tangsibji, Trongsa</t>
  </si>
  <si>
    <t>Sherabling,Trongsa</t>
  </si>
  <si>
    <t>Bubja, Trongsa</t>
  </si>
  <si>
    <t>Tamzhing, Bumthang</t>
  </si>
  <si>
    <t>Ura, Bumthang</t>
  </si>
  <si>
    <t>Changchey,Tsirang</t>
  </si>
  <si>
    <t>Tingtibi, Zhemgang</t>
  </si>
  <si>
    <t>Darachhu, Dagana</t>
  </si>
  <si>
    <t>Lingzhi, Thimphu</t>
  </si>
  <si>
    <t>Rangjung, Tashigang</t>
  </si>
  <si>
    <t>Rongchu, Lhuentse</t>
  </si>
  <si>
    <t>Chendebji, Trongsa</t>
  </si>
  <si>
    <t>Sengor, Monggar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</si>
</sst>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#,##0.000_);\(#,##0.000\)"/>
    <numFmt numFmtId="165" formatCode="0.000"/>
    <numFmt numFmtId="166" formatCode="0.000_)"/>
    <numFmt numFmtId="167" formatCode="0.00_)"/>
    <numFmt numFmtId="168" formatCode="0.0_)"/>
    <numFmt numFmtId="169" formatCode="0.0"/>
    <numFmt numFmtId="170" formatCode="0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SWISS"/>
    </font>
    <font>
      <sz val="8"/>
      <name val="Calibri"/>
      <family val="2"/>
      <scheme val="minor"/>
    </font>
    <font>
      <i/>
      <sz val="9"/>
      <name val="Sylfaen"/>
      <family val="1"/>
    </font>
    <font>
      <b/>
      <sz val="10"/>
      <name val="Sylfaen"/>
      <family val="1"/>
    </font>
    <font>
      <sz val="10"/>
      <name val="Sylfaen"/>
      <family val="1"/>
    </font>
    <font>
      <i/>
      <sz val="1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3"/>
      </left>
      <right style="thin">
        <color indexed="63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2" applyBorder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164" fontId="5" fillId="0" borderId="0" xfId="0" applyNumberFormat="1" applyFont="1" applyBorder="1" applyAlignment="1" applyProtection="1"/>
    <xf numFmtId="0" fontId="7" fillId="0" borderId="0" xfId="0" applyFont="1" applyBorder="1"/>
    <xf numFmtId="164" fontId="8" fillId="0" borderId="0" xfId="0" applyNumberFormat="1" applyFont="1" applyBorder="1" applyAlignment="1" applyProtection="1"/>
    <xf numFmtId="0" fontId="7" fillId="0" borderId="0" xfId="0" applyFont="1"/>
    <xf numFmtId="0" fontId="7" fillId="0" borderId="0" xfId="0" applyFont="1" applyFill="1"/>
    <xf numFmtId="0" fontId="7" fillId="0" borderId="0" xfId="2" applyFont="1" applyBorder="1" applyAlignment="1" applyProtection="1">
      <alignment horizontal="left" indent="1"/>
    </xf>
    <xf numFmtId="0" fontId="7" fillId="0" borderId="0" xfId="2" applyNumberFormat="1" applyFont="1" applyBorder="1" applyAlignment="1" applyProtection="1">
      <alignment horizontal="left"/>
    </xf>
    <xf numFmtId="0" fontId="7" fillId="0" borderId="0" xfId="2" applyFont="1" applyBorder="1" applyAlignment="1" applyProtection="1">
      <alignment horizontal="left"/>
    </xf>
    <xf numFmtId="165" fontId="7" fillId="0" borderId="0" xfId="2" quotePrefix="1" applyNumberFormat="1" applyFont="1" applyBorder="1" applyAlignment="1">
      <alignment horizontal="left"/>
    </xf>
    <xf numFmtId="165" fontId="7" fillId="0" borderId="0" xfId="2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indent="3"/>
    </xf>
    <xf numFmtId="164" fontId="6" fillId="2" borderId="1" xfId="0" applyNumberFormat="1" applyFont="1" applyFill="1" applyBorder="1" applyAlignment="1" applyProtection="1">
      <alignment horizontal="right" vertical="center" wrapText="1"/>
    </xf>
    <xf numFmtId="164" fontId="6" fillId="2" borderId="1" xfId="0" applyNumberFormat="1" applyFont="1" applyFill="1" applyBorder="1" applyAlignment="1" applyProtection="1">
      <alignment horizontal="right" vertical="center"/>
    </xf>
    <xf numFmtId="164" fontId="6" fillId="2" borderId="1" xfId="0" applyNumberFormat="1" applyFont="1" applyFill="1" applyBorder="1" applyAlignment="1" applyProtection="1">
      <alignment vertical="center" wrapText="1"/>
    </xf>
    <xf numFmtId="169" fontId="7" fillId="0" borderId="0" xfId="0" applyNumberFormat="1" applyFont="1" applyFill="1"/>
    <xf numFmtId="164" fontId="6" fillId="2" borderId="1" xfId="0" applyNumberFormat="1" applyFont="1" applyFill="1" applyBorder="1" applyAlignment="1" applyProtection="1">
      <alignment horizontal="right" vertical="center" wrapText="1"/>
    </xf>
    <xf numFmtId="164" fontId="6" fillId="0" borderId="0" xfId="0" applyNumberFormat="1" applyFont="1" applyBorder="1" applyAlignment="1" applyProtection="1">
      <alignment horizontal="left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2" applyFont="1" applyBorder="1" applyAlignment="1" applyProtection="1">
      <alignment horizontal="left" vertical="center"/>
    </xf>
    <xf numFmtId="167" fontId="7" fillId="0" borderId="1" xfId="2" applyNumberFormat="1" applyFont="1" applyBorder="1" applyAlignment="1" applyProtection="1">
      <alignment horizontal="left" vertical="center"/>
    </xf>
    <xf numFmtId="168" fontId="7" fillId="0" borderId="1" xfId="2" applyNumberFormat="1" applyFont="1" applyBorder="1" applyAlignment="1" applyProtection="1">
      <alignment horizontal="left" vertical="center"/>
    </xf>
    <xf numFmtId="168" fontId="7" fillId="0" borderId="1" xfId="1" applyNumberFormat="1" applyFont="1" applyBorder="1" applyAlignment="1" applyProtection="1">
      <alignment horizontal="left" vertical="center"/>
    </xf>
    <xf numFmtId="168" fontId="7" fillId="0" borderId="1" xfId="2" applyNumberFormat="1" applyFont="1" applyBorder="1" applyAlignment="1">
      <alignment horizontal="left" vertical="center"/>
    </xf>
    <xf numFmtId="168" fontId="7" fillId="0" borderId="1" xfId="3" applyNumberFormat="1" applyFont="1" applyBorder="1" applyAlignment="1">
      <alignment horizontal="left" vertical="center"/>
    </xf>
    <xf numFmtId="170" fontId="7" fillId="0" borderId="1" xfId="2" applyNumberFormat="1" applyFont="1" applyFill="1" applyBorder="1" applyAlignment="1" applyProtection="1">
      <alignment horizontal="right" vertical="center"/>
    </xf>
    <xf numFmtId="167" fontId="7" fillId="0" borderId="1" xfId="2" applyNumberFormat="1" applyFont="1" applyBorder="1" applyAlignment="1">
      <alignment horizontal="right" vertical="center"/>
    </xf>
    <xf numFmtId="167" fontId="7" fillId="0" borderId="1" xfId="4" applyNumberFormat="1" applyFont="1" applyFill="1" applyBorder="1" applyAlignment="1">
      <alignment horizontal="right" vertical="center"/>
    </xf>
    <xf numFmtId="0" fontId="7" fillId="0" borderId="1" xfId="2" applyNumberFormat="1" applyFont="1" applyBorder="1" applyAlignment="1" applyProtection="1">
      <alignment horizontal="left" vertical="center"/>
    </xf>
    <xf numFmtId="166" fontId="7" fillId="0" borderId="1" xfId="2" applyNumberFormat="1" applyFont="1" applyBorder="1" applyAlignment="1" applyProtection="1">
      <alignment horizontal="left" vertical="center"/>
    </xf>
    <xf numFmtId="166" fontId="7" fillId="0" borderId="1" xfId="2" applyNumberFormat="1" applyFont="1" applyBorder="1" applyAlignment="1">
      <alignment horizontal="left" vertical="center"/>
    </xf>
    <xf numFmtId="170" fontId="7" fillId="0" borderId="1" xfId="2" applyNumberFormat="1" applyFont="1" applyBorder="1" applyAlignment="1">
      <alignment horizontal="right" vertical="center"/>
    </xf>
    <xf numFmtId="49" fontId="7" fillId="0" borderId="1" xfId="2" applyNumberFormat="1" applyFont="1" applyFill="1" applyBorder="1" applyAlignment="1" applyProtection="1">
      <alignment horizontal="left" vertical="center"/>
    </xf>
    <xf numFmtId="49" fontId="7" fillId="0" borderId="1" xfId="2" applyNumberFormat="1" applyFont="1" applyBorder="1" applyAlignment="1" applyProtection="1">
      <alignment horizontal="left" vertical="center"/>
    </xf>
    <xf numFmtId="165" fontId="7" fillId="0" borderId="1" xfId="2" applyNumberFormat="1" applyFont="1" applyBorder="1" applyAlignment="1">
      <alignment horizontal="left" vertical="center"/>
    </xf>
    <xf numFmtId="0" fontId="6" fillId="0" borderId="1" xfId="2" applyNumberFormat="1" applyFont="1" applyBorder="1" applyAlignment="1" applyProtection="1">
      <alignment horizontal="right" vertical="center"/>
    </xf>
    <xf numFmtId="169" fontId="6" fillId="0" borderId="1" xfId="2" applyNumberFormat="1" applyFont="1" applyBorder="1" applyAlignment="1">
      <alignment horizontal="right" vertical="center"/>
    </xf>
    <xf numFmtId="169" fontId="6" fillId="0" borderId="1" xfId="2" applyNumberFormat="1" applyFont="1" applyBorder="1" applyAlignment="1" applyProtection="1">
      <alignment horizontal="right" vertical="center"/>
    </xf>
    <xf numFmtId="169" fontId="6" fillId="0" borderId="1" xfId="1" applyNumberFormat="1" applyFont="1" applyBorder="1" applyAlignment="1" applyProtection="1">
      <alignment horizontal="right" vertical="center"/>
    </xf>
    <xf numFmtId="1" fontId="6" fillId="0" borderId="1" xfId="2" applyNumberFormat="1" applyFont="1" applyFill="1" applyBorder="1" applyAlignment="1">
      <alignment horizontal="right" vertical="center"/>
    </xf>
    <xf numFmtId="2" fontId="6" fillId="0" borderId="1" xfId="2" applyNumberFormat="1" applyFont="1" applyBorder="1" applyAlignment="1">
      <alignment horizontal="right" vertical="center"/>
    </xf>
    <xf numFmtId="169" fontId="7" fillId="0" borderId="1" xfId="0" applyNumberFormat="1" applyFont="1" applyFill="1" applyBorder="1" applyAlignment="1">
      <alignment horizontal="right" vertical="center"/>
    </xf>
    <xf numFmtId="0" fontId="6" fillId="0" borderId="1" xfId="2" applyFont="1" applyBorder="1" applyAlignment="1" applyProtection="1">
      <alignment horizontal="center" vertical="center"/>
    </xf>
    <xf numFmtId="166" fontId="6" fillId="0" borderId="1" xfId="2" applyNumberFormat="1" applyFont="1" applyBorder="1" applyAlignment="1" applyProtection="1">
      <alignment horizontal="center" vertical="center"/>
    </xf>
    <xf numFmtId="166" fontId="6" fillId="0" borderId="1" xfId="2" applyNumberFormat="1" applyFont="1" applyBorder="1" applyAlignment="1" applyProtection="1">
      <alignment vertical="center"/>
    </xf>
    <xf numFmtId="166" fontId="6" fillId="0" borderId="1" xfId="2" applyNumberFormat="1" applyFont="1" applyBorder="1" applyAlignment="1" applyProtection="1">
      <alignment horizontal="right" vertical="center"/>
    </xf>
    <xf numFmtId="166" fontId="6" fillId="0" borderId="1" xfId="2" applyNumberFormat="1" applyFont="1" applyFill="1" applyBorder="1" applyAlignment="1" applyProtection="1">
      <alignment horizontal="right" vertical="center"/>
    </xf>
    <xf numFmtId="0" fontId="7" fillId="0" borderId="1" xfId="2" applyFont="1" applyBorder="1" applyAlignment="1" applyProtection="1">
      <alignment horizontal="right" vertical="center"/>
    </xf>
    <xf numFmtId="166" fontId="7" fillId="0" borderId="1" xfId="2" applyNumberFormat="1" applyFont="1" applyBorder="1" applyAlignment="1" applyProtection="1">
      <alignment horizontal="right" vertical="center"/>
    </xf>
    <xf numFmtId="165" fontId="7" fillId="0" borderId="1" xfId="2" applyNumberFormat="1" applyFont="1" applyBorder="1" applyAlignment="1">
      <alignment horizontal="right" vertical="center"/>
    </xf>
    <xf numFmtId="169" fontId="7" fillId="0" borderId="1" xfId="2" applyNumberFormat="1" applyFont="1" applyBorder="1" applyAlignment="1">
      <alignment horizontal="right" vertical="center"/>
    </xf>
    <xf numFmtId="166" fontId="7" fillId="0" borderId="1" xfId="2" applyNumberFormat="1" applyFont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right" vertical="center"/>
    </xf>
    <xf numFmtId="169" fontId="7" fillId="0" borderId="1" xfId="2" quotePrefix="1" applyNumberFormat="1" applyFont="1" applyBorder="1" applyAlignment="1">
      <alignment horizontal="right" vertical="center"/>
    </xf>
    <xf numFmtId="4" fontId="7" fillId="0" borderId="1" xfId="2" quotePrefix="1" applyNumberFormat="1" applyFont="1" applyBorder="1" applyAlignment="1">
      <alignment horizontal="right" vertical="center"/>
    </xf>
    <xf numFmtId="0" fontId="7" fillId="0" borderId="1" xfId="2" applyNumberFormat="1" applyFont="1" applyBorder="1" applyAlignment="1" applyProtection="1">
      <alignment horizontal="right" vertical="center"/>
    </xf>
    <xf numFmtId="169" fontId="7" fillId="0" borderId="1" xfId="2" applyNumberFormat="1" applyFont="1" applyFill="1" applyBorder="1" applyAlignment="1">
      <alignment horizontal="right" vertical="center"/>
    </xf>
    <xf numFmtId="169" fontId="7" fillId="3" borderId="1" xfId="2" applyNumberFormat="1" applyFont="1" applyFill="1" applyBorder="1" applyAlignment="1">
      <alignment horizontal="right" vertical="center"/>
    </xf>
    <xf numFmtId="0" fontId="6" fillId="0" borderId="1" xfId="2" applyFont="1" applyBorder="1" applyAlignment="1" applyProtection="1">
      <alignment horizontal="right" vertical="center"/>
    </xf>
    <xf numFmtId="165" fontId="6" fillId="0" borderId="1" xfId="2" applyNumberFormat="1" applyFont="1" applyBorder="1" applyAlignment="1">
      <alignment horizontal="right" vertical="center"/>
    </xf>
    <xf numFmtId="169" fontId="6" fillId="0" borderId="1" xfId="2" applyNumberFormat="1" applyFont="1" applyFill="1" applyBorder="1" applyAlignment="1" applyProtection="1">
      <alignment horizontal="right" vertical="center"/>
    </xf>
    <xf numFmtId="166" fontId="6" fillId="0" borderId="1" xfId="2" applyNumberFormat="1" applyFont="1" applyBorder="1" applyAlignment="1">
      <alignment horizontal="right" vertical="center"/>
    </xf>
    <xf numFmtId="170" fontId="6" fillId="0" borderId="1" xfId="2" applyNumberFormat="1" applyFont="1" applyBorder="1" applyAlignment="1">
      <alignment horizontal="right" vertical="center"/>
    </xf>
    <xf numFmtId="168" fontId="6" fillId="0" borderId="1" xfId="2" applyNumberFormat="1" applyFont="1" applyBorder="1" applyAlignment="1">
      <alignment horizontal="right" vertical="center"/>
    </xf>
    <xf numFmtId="167" fontId="6" fillId="0" borderId="1" xfId="2" applyNumberFormat="1" applyFont="1" applyBorder="1" applyAlignment="1">
      <alignment horizontal="right" vertical="center"/>
    </xf>
    <xf numFmtId="164" fontId="7" fillId="0" borderId="1" xfId="0" applyNumberFormat="1" applyFont="1" applyBorder="1" applyAlignment="1" applyProtection="1">
      <alignment horizontal="left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 applyProtection="1">
      <alignment horizontal="left" vertical="center"/>
    </xf>
    <xf numFmtId="164" fontId="7" fillId="0" borderId="1" xfId="0" applyNumberFormat="1" applyFont="1" applyBorder="1" applyAlignment="1" applyProtection="1">
      <alignment horizontal="left" vertical="center" indent="1"/>
    </xf>
  </cellXfs>
  <cellStyles count="5">
    <cellStyle name="Comma" xfId="1" builtinId="3"/>
    <cellStyle name="Normal" xfId="0" builtinId="0"/>
    <cellStyle name="Normal 4" xfId="3" xr:uid="{00000000-0005-0000-0000-000002000000}"/>
    <cellStyle name="Normal_Hydro Power Plants" xfId="2" xr:uid="{00000000-0005-0000-0000-000003000000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7"/>
  <sheetViews>
    <sheetView tabSelected="1" zoomScale="114" zoomScaleNormal="183" zoomScalePageLayoutView="183" workbookViewId="0">
      <selection activeCell="A2" sqref="A2:A3"/>
    </sheetView>
  </sheetViews>
  <sheetFormatPr defaultColWidth="8.85546875" defaultRowHeight="15"/>
  <cols>
    <col min="1" max="1" width="27.5703125" style="4" customWidth="1"/>
    <col min="2" max="2" width="10" style="4" customWidth="1"/>
    <col min="3" max="3" width="10.85546875" style="4" hidden="1" customWidth="1"/>
    <col min="4" max="5" width="9.28515625" style="4" hidden="1" customWidth="1"/>
    <col min="6" max="6" width="10.42578125" style="4" hidden="1" customWidth="1"/>
    <col min="7" max="7" width="10.85546875" style="4" hidden="1" customWidth="1"/>
    <col min="8" max="10" width="9.28515625" style="4" hidden="1" customWidth="1"/>
    <col min="11" max="11" width="10.85546875" style="4" hidden="1" customWidth="1"/>
    <col min="12" max="13" width="9.28515625" style="4" hidden="1" customWidth="1"/>
    <col min="14" max="14" width="9.42578125" style="4" hidden="1" customWidth="1"/>
    <col min="15" max="18" width="8.85546875" style="4" hidden="1" customWidth="1"/>
    <col min="19" max="19" width="13.42578125" style="4" customWidth="1"/>
    <col min="20" max="20" width="8.85546875" style="5"/>
    <col min="21" max="22" width="10.7109375" style="4" customWidth="1"/>
    <col min="23" max="23" width="9.85546875" style="5" bestFit="1" customWidth="1"/>
    <col min="24" max="16384" width="8.85546875" style="4"/>
  </cols>
  <sheetData>
    <row r="1" spans="1:23">
      <c r="A1" s="21" t="s">
        <v>65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</row>
    <row r="2" spans="1:23" ht="45" customHeight="1">
      <c r="A2" s="23" t="s">
        <v>58</v>
      </c>
      <c r="B2" s="22" t="s">
        <v>4</v>
      </c>
      <c r="C2" s="16" t="s">
        <v>0</v>
      </c>
      <c r="D2" s="16" t="s">
        <v>1</v>
      </c>
      <c r="E2" s="16" t="s">
        <v>2</v>
      </c>
      <c r="F2" s="16" t="s">
        <v>3</v>
      </c>
      <c r="G2" s="16" t="s">
        <v>0</v>
      </c>
      <c r="H2" s="16" t="s">
        <v>1</v>
      </c>
      <c r="I2" s="16" t="s">
        <v>2</v>
      </c>
      <c r="J2" s="16" t="s">
        <v>3</v>
      </c>
      <c r="K2" s="16" t="s">
        <v>0</v>
      </c>
      <c r="L2" s="16" t="s">
        <v>1</v>
      </c>
      <c r="M2" s="16" t="s">
        <v>2</v>
      </c>
      <c r="N2" s="16" t="s">
        <v>3</v>
      </c>
      <c r="O2" s="16" t="s">
        <v>0</v>
      </c>
      <c r="P2" s="16" t="s">
        <v>1</v>
      </c>
      <c r="Q2" s="16" t="s">
        <v>2</v>
      </c>
      <c r="R2" s="16" t="s">
        <v>3</v>
      </c>
      <c r="S2" s="16" t="s">
        <v>56</v>
      </c>
      <c r="T2" s="18" t="s">
        <v>62</v>
      </c>
      <c r="U2" s="16" t="s">
        <v>2</v>
      </c>
      <c r="V2" s="16" t="s">
        <v>3</v>
      </c>
      <c r="W2" s="18" t="s">
        <v>63</v>
      </c>
    </row>
    <row r="3" spans="1:23" ht="38.25" customHeight="1">
      <c r="A3" s="23"/>
      <c r="B3" s="22"/>
      <c r="C3" s="17" t="s">
        <v>5</v>
      </c>
      <c r="D3" s="17" t="s">
        <v>6</v>
      </c>
      <c r="E3" s="17" t="s">
        <v>7</v>
      </c>
      <c r="F3" s="17" t="s">
        <v>9</v>
      </c>
      <c r="G3" s="17" t="s">
        <v>5</v>
      </c>
      <c r="H3" s="17" t="s">
        <v>6</v>
      </c>
      <c r="I3" s="17" t="s">
        <v>7</v>
      </c>
      <c r="J3" s="17" t="s">
        <v>9</v>
      </c>
      <c r="K3" s="17" t="s">
        <v>5</v>
      </c>
      <c r="L3" s="17" t="s">
        <v>6</v>
      </c>
      <c r="M3" s="17" t="s">
        <v>7</v>
      </c>
      <c r="N3" s="17" t="s">
        <v>9</v>
      </c>
      <c r="O3" s="17" t="s">
        <v>5</v>
      </c>
      <c r="P3" s="17" t="s">
        <v>6</v>
      </c>
      <c r="Q3" s="17" t="s">
        <v>7</v>
      </c>
      <c r="R3" s="17" t="s">
        <v>9</v>
      </c>
      <c r="S3" s="17" t="s">
        <v>5</v>
      </c>
      <c r="T3" s="20" t="s">
        <v>7</v>
      </c>
      <c r="U3" s="17" t="s">
        <v>7</v>
      </c>
      <c r="V3" s="17" t="s">
        <v>8</v>
      </c>
      <c r="W3" s="20" t="s">
        <v>64</v>
      </c>
    </row>
    <row r="4" spans="1:23">
      <c r="A4" s="75" t="s">
        <v>10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5"/>
      <c r="U4" s="24"/>
      <c r="V4" s="24"/>
      <c r="W4" s="25"/>
    </row>
    <row r="5" spans="1:23">
      <c r="A5" s="76" t="s">
        <v>51</v>
      </c>
      <c r="B5" s="26" t="s">
        <v>11</v>
      </c>
      <c r="C5" s="27" t="s">
        <v>44</v>
      </c>
      <c r="D5" s="28">
        <v>336</v>
      </c>
      <c r="E5" s="28">
        <v>368</v>
      </c>
      <c r="F5" s="29">
        <v>1867.36</v>
      </c>
      <c r="G5" s="27" t="s">
        <v>44</v>
      </c>
      <c r="H5" s="28">
        <v>360</v>
      </c>
      <c r="I5" s="30">
        <v>368</v>
      </c>
      <c r="J5" s="31">
        <v>1929.6820000000002</v>
      </c>
      <c r="K5" s="27" t="s">
        <v>44</v>
      </c>
      <c r="L5" s="28">
        <v>360</v>
      </c>
      <c r="M5" s="28">
        <v>368</v>
      </c>
      <c r="N5" s="29">
        <v>1883.1830000000002</v>
      </c>
      <c r="O5" s="27" t="s">
        <v>44</v>
      </c>
      <c r="P5" s="28">
        <v>360</v>
      </c>
      <c r="Q5" s="28">
        <v>369.20800000000003</v>
      </c>
      <c r="R5" s="28">
        <v>1703.952</v>
      </c>
      <c r="S5" s="27" t="s">
        <v>44</v>
      </c>
      <c r="T5" s="32">
        <v>336</v>
      </c>
      <c r="U5" s="33">
        <v>368.58300000000003</v>
      </c>
      <c r="V5" s="33">
        <v>1837.1859999999999</v>
      </c>
      <c r="W5" s="34">
        <f>V5/(T5*24*365)*1000*100</f>
        <v>62.417984888019127</v>
      </c>
    </row>
    <row r="6" spans="1:23">
      <c r="A6" s="76" t="s">
        <v>55</v>
      </c>
      <c r="B6" s="35">
        <v>2001</v>
      </c>
      <c r="C6" s="36" t="s">
        <v>45</v>
      </c>
      <c r="D6" s="28">
        <v>60</v>
      </c>
      <c r="E6" s="28">
        <v>66.400000000000006</v>
      </c>
      <c r="F6" s="29">
        <v>379.02</v>
      </c>
      <c r="G6" s="36" t="s">
        <v>45</v>
      </c>
      <c r="H6" s="28">
        <v>60</v>
      </c>
      <c r="I6" s="30">
        <v>64</v>
      </c>
      <c r="J6" s="31">
        <v>390.74803500000002</v>
      </c>
      <c r="K6" s="36" t="s">
        <v>45</v>
      </c>
      <c r="L6" s="28">
        <v>60</v>
      </c>
      <c r="M6" s="28">
        <v>66</v>
      </c>
      <c r="N6" s="29">
        <v>389.56183600000008</v>
      </c>
      <c r="O6" s="36" t="s">
        <v>45</v>
      </c>
      <c r="P6" s="28">
        <v>60</v>
      </c>
      <c r="Q6" s="28">
        <v>66</v>
      </c>
      <c r="R6" s="28">
        <v>380.02873700000004</v>
      </c>
      <c r="S6" s="36" t="s">
        <v>45</v>
      </c>
      <c r="T6" s="32">
        <v>60</v>
      </c>
      <c r="U6" s="33">
        <v>66</v>
      </c>
      <c r="V6" s="33">
        <v>391.589608</v>
      </c>
      <c r="W6" s="34">
        <f>V6/(T6*24*365)*1000*100</f>
        <v>74.503350076103501</v>
      </c>
    </row>
    <row r="7" spans="1:23">
      <c r="A7" s="76" t="s">
        <v>66</v>
      </c>
      <c r="B7" s="35" t="s">
        <v>67</v>
      </c>
      <c r="C7" s="36" t="s">
        <v>46</v>
      </c>
      <c r="D7" s="28">
        <v>24</v>
      </c>
      <c r="E7" s="28">
        <v>24</v>
      </c>
      <c r="F7" s="29">
        <v>113.209</v>
      </c>
      <c r="G7" s="36" t="s">
        <v>46</v>
      </c>
      <c r="H7" s="28">
        <v>24</v>
      </c>
      <c r="I7" s="30">
        <v>24</v>
      </c>
      <c r="J7" s="31">
        <f>116706.87/1000</f>
        <v>116.70687</v>
      </c>
      <c r="K7" s="36" t="s">
        <v>46</v>
      </c>
      <c r="L7" s="28">
        <v>24</v>
      </c>
      <c r="M7" s="28">
        <v>24.9</v>
      </c>
      <c r="N7" s="29">
        <v>122.54930000000002</v>
      </c>
      <c r="O7" s="36" t="s">
        <v>46</v>
      </c>
      <c r="P7" s="28">
        <v>24</v>
      </c>
      <c r="Q7" s="28">
        <v>24.9</v>
      </c>
      <c r="R7" s="28">
        <v>109.57488000000001</v>
      </c>
      <c r="S7" s="37" t="s">
        <v>68</v>
      </c>
      <c r="T7" s="38">
        <v>64</v>
      </c>
      <c r="U7" s="33">
        <v>67.150000000000006</v>
      </c>
      <c r="V7" s="33">
        <v>348.55869999999999</v>
      </c>
      <c r="W7" s="34">
        <f>V7/(T7*24*365)*1000*100</f>
        <v>62.171571775114153</v>
      </c>
    </row>
    <row r="8" spans="1:23">
      <c r="A8" s="76" t="s">
        <v>52</v>
      </c>
      <c r="B8" s="35" t="s">
        <v>13</v>
      </c>
      <c r="C8" s="36" t="s">
        <v>47</v>
      </c>
      <c r="D8" s="28">
        <v>1020</v>
      </c>
      <c r="E8" s="28">
        <v>1122</v>
      </c>
      <c r="F8" s="29">
        <v>4821.7470000000003</v>
      </c>
      <c r="G8" s="36" t="s">
        <v>47</v>
      </c>
      <c r="H8" s="28">
        <v>1020</v>
      </c>
      <c r="I8" s="30">
        <v>1122</v>
      </c>
      <c r="J8" s="31">
        <v>4924.5049349999999</v>
      </c>
      <c r="K8" s="36" t="s">
        <v>47</v>
      </c>
      <c r="L8" s="28">
        <v>1020</v>
      </c>
      <c r="M8" s="28">
        <v>1122</v>
      </c>
      <c r="N8" s="29">
        <v>4645.0964480000002</v>
      </c>
      <c r="O8" s="36" t="s">
        <v>47</v>
      </c>
      <c r="P8" s="28">
        <v>1020</v>
      </c>
      <c r="Q8" s="28">
        <v>1122</v>
      </c>
      <c r="R8" s="28">
        <v>4185.0002770000001</v>
      </c>
      <c r="S8" s="37" t="s">
        <v>47</v>
      </c>
      <c r="T8" s="38">
        <v>1020</v>
      </c>
      <c r="U8" s="33">
        <v>1122</v>
      </c>
      <c r="V8" s="33">
        <v>5031.890921000002</v>
      </c>
      <c r="W8" s="34">
        <f t="shared" ref="W8:W9" si="0">V8/(T8*24*365)*1000*100</f>
        <v>56.315369784671887</v>
      </c>
    </row>
    <row r="9" spans="1:23">
      <c r="A9" s="76" t="s">
        <v>54</v>
      </c>
      <c r="B9" s="39" t="s">
        <v>49</v>
      </c>
      <c r="C9" s="36" t="s">
        <v>48</v>
      </c>
      <c r="D9" s="28">
        <v>108</v>
      </c>
      <c r="E9" s="28">
        <v>100.79</v>
      </c>
      <c r="F9" s="29">
        <v>350.25700000000001</v>
      </c>
      <c r="G9" s="36" t="s">
        <v>48</v>
      </c>
      <c r="H9" s="28">
        <v>108</v>
      </c>
      <c r="I9" s="30">
        <v>118</v>
      </c>
      <c r="J9" s="31">
        <v>374.23239000000001</v>
      </c>
      <c r="K9" s="36" t="s">
        <v>48</v>
      </c>
      <c r="L9" s="28">
        <v>108</v>
      </c>
      <c r="M9" s="28">
        <v>126.77</v>
      </c>
      <c r="N9" s="29">
        <v>460.35</v>
      </c>
      <c r="O9" s="36" t="s">
        <v>48</v>
      </c>
      <c r="P9" s="28">
        <v>108</v>
      </c>
      <c r="Q9" s="28">
        <v>126</v>
      </c>
      <c r="R9" s="28">
        <v>366.03500000000003</v>
      </c>
      <c r="S9" s="37" t="s">
        <v>48</v>
      </c>
      <c r="T9" s="38">
        <v>126</v>
      </c>
      <c r="U9" s="33">
        <v>126</v>
      </c>
      <c r="V9" s="33">
        <v>518.27135999999996</v>
      </c>
      <c r="W9" s="34">
        <f t="shared" si="0"/>
        <v>46.955077190693629</v>
      </c>
    </row>
    <row r="10" spans="1:23">
      <c r="A10" s="76" t="s">
        <v>53</v>
      </c>
      <c r="B10" s="40">
        <v>2019</v>
      </c>
      <c r="C10" s="41" t="s">
        <v>14</v>
      </c>
      <c r="D10" s="41" t="s">
        <v>14</v>
      </c>
      <c r="E10" s="41" t="s">
        <v>14</v>
      </c>
      <c r="F10" s="41" t="s">
        <v>14</v>
      </c>
      <c r="G10" s="41" t="s">
        <v>14</v>
      </c>
      <c r="H10" s="41" t="s">
        <v>14</v>
      </c>
      <c r="I10" s="41" t="s">
        <v>14</v>
      </c>
      <c r="J10" s="41" t="s">
        <v>14</v>
      </c>
      <c r="K10" s="41" t="s">
        <v>14</v>
      </c>
      <c r="L10" s="41" t="s">
        <v>14</v>
      </c>
      <c r="M10" s="41" t="s">
        <v>14</v>
      </c>
      <c r="N10" s="41" t="s">
        <v>14</v>
      </c>
      <c r="O10" s="41" t="s">
        <v>14</v>
      </c>
      <c r="P10" s="41" t="s">
        <v>14</v>
      </c>
      <c r="Q10" s="41" t="s">
        <v>14</v>
      </c>
      <c r="R10" s="41" t="s">
        <v>14</v>
      </c>
      <c r="S10" s="37" t="s">
        <v>50</v>
      </c>
      <c r="T10" s="38">
        <v>720</v>
      </c>
      <c r="U10" s="33">
        <v>792</v>
      </c>
      <c r="V10" s="33">
        <v>3218.3940000000002</v>
      </c>
      <c r="W10" s="34">
        <f>V10/(T10*24*365)*1000*100</f>
        <v>51.027302130898036</v>
      </c>
    </row>
    <row r="11" spans="1:23">
      <c r="A11" s="75" t="s">
        <v>15</v>
      </c>
      <c r="B11" s="42"/>
      <c r="C11" s="43">
        <f>4*84+4*15+2*12+2*20+6*170+2*63</f>
        <v>1606</v>
      </c>
      <c r="D11" s="44">
        <f>SUM(D5:D9)</f>
        <v>1548</v>
      </c>
      <c r="E11" s="44">
        <f>SUM(E5:E9)</f>
        <v>1681.19</v>
      </c>
      <c r="F11" s="45">
        <f>SUM(F5:F9)</f>
        <v>7531.5929999999998</v>
      </c>
      <c r="G11" s="43">
        <f>4*84+4*15+2*12+2*20+6*170+2*63</f>
        <v>1606</v>
      </c>
      <c r="H11" s="44">
        <f>SUM(H5:H9)</f>
        <v>1572</v>
      </c>
      <c r="I11" s="44">
        <f>SUM(I5:I9)</f>
        <v>1696</v>
      </c>
      <c r="J11" s="44">
        <f>SUM(J5:J9)</f>
        <v>7735.8742300000004</v>
      </c>
      <c r="K11" s="43">
        <f>4*84+4*15+2*12+2*20+6*170+2*63</f>
        <v>1606</v>
      </c>
      <c r="L11" s="44">
        <f>SUM(L5:L9)</f>
        <v>1572</v>
      </c>
      <c r="M11" s="44">
        <f>SUM(M5:M9)</f>
        <v>1707.67</v>
      </c>
      <c r="N11" s="45">
        <f>SUM(N5:N8)</f>
        <v>7040.3905840000007</v>
      </c>
      <c r="O11" s="43">
        <f>4*84+4*15+2*12+2*20+6*170+2*63</f>
        <v>1606</v>
      </c>
      <c r="P11" s="44">
        <f>SUM(P5:P9)</f>
        <v>1572</v>
      </c>
      <c r="Q11" s="44">
        <f>SUM(Q5:Q9)</f>
        <v>1708.1079999999999</v>
      </c>
      <c r="R11" s="44">
        <f>SUM(R5:R9)</f>
        <v>6744.5908939999999</v>
      </c>
      <c r="S11" s="43"/>
      <c r="T11" s="46">
        <f>SUM(T5:T10)</f>
        <v>2326</v>
      </c>
      <c r="U11" s="43"/>
      <c r="V11" s="47">
        <f>SUM(V5:V10)</f>
        <v>11345.890589000002</v>
      </c>
      <c r="W11" s="48"/>
    </row>
    <row r="12" spans="1:23">
      <c r="A12" s="75" t="s">
        <v>16</v>
      </c>
      <c r="B12" s="49"/>
      <c r="C12" s="50" t="s">
        <v>18</v>
      </c>
      <c r="D12" s="50" t="s">
        <v>19</v>
      </c>
      <c r="E12" s="50" t="s">
        <v>7</v>
      </c>
      <c r="F12" s="50"/>
      <c r="G12" s="50" t="s">
        <v>18</v>
      </c>
      <c r="H12" s="50" t="s">
        <v>19</v>
      </c>
      <c r="I12" s="50" t="s">
        <v>7</v>
      </c>
      <c r="J12" s="50"/>
      <c r="K12" s="50" t="s">
        <v>18</v>
      </c>
      <c r="L12" s="50" t="s">
        <v>19</v>
      </c>
      <c r="M12" s="50" t="s">
        <v>7</v>
      </c>
      <c r="N12" s="50" t="s">
        <v>9</v>
      </c>
      <c r="O12" s="50" t="s">
        <v>18</v>
      </c>
      <c r="P12" s="50" t="s">
        <v>19</v>
      </c>
      <c r="Q12" s="51" t="s">
        <v>7</v>
      </c>
      <c r="R12" s="50" t="s">
        <v>9</v>
      </c>
      <c r="S12" s="52" t="s">
        <v>18</v>
      </c>
      <c r="T12" s="53" t="s">
        <v>17</v>
      </c>
      <c r="U12" s="52" t="s">
        <v>7</v>
      </c>
      <c r="V12" s="52" t="s">
        <v>59</v>
      </c>
      <c r="W12" s="48"/>
    </row>
    <row r="13" spans="1:23">
      <c r="A13" s="73" t="s">
        <v>69</v>
      </c>
      <c r="B13" s="54" t="s">
        <v>21</v>
      </c>
      <c r="C13" s="55" t="s">
        <v>20</v>
      </c>
      <c r="D13" s="56" t="s">
        <v>14</v>
      </c>
      <c r="E13" s="57">
        <v>0.18</v>
      </c>
      <c r="F13" s="57">
        <v>0.94431699999999996</v>
      </c>
      <c r="G13" s="55" t="s">
        <v>20</v>
      </c>
      <c r="H13" s="56" t="s">
        <v>14</v>
      </c>
      <c r="I13" s="57">
        <v>0.18</v>
      </c>
      <c r="J13" s="57">
        <f>1272834/10^6</f>
        <v>1.272834</v>
      </c>
      <c r="K13" s="55" t="s">
        <v>20</v>
      </c>
      <c r="L13" s="56" t="s">
        <v>14</v>
      </c>
      <c r="M13" s="57">
        <v>0.05</v>
      </c>
      <c r="N13" s="57">
        <v>0.33012599999999998</v>
      </c>
      <c r="O13" s="55" t="s">
        <v>20</v>
      </c>
      <c r="P13" s="56" t="s">
        <v>14</v>
      </c>
      <c r="Q13" s="57">
        <v>0.39</v>
      </c>
      <c r="R13" s="57">
        <v>2.0720800000000001</v>
      </c>
      <c r="S13" s="58" t="s">
        <v>20</v>
      </c>
      <c r="T13" s="38">
        <f>4*90</f>
        <v>360</v>
      </c>
      <c r="U13" s="59">
        <v>1.6662999999999999</v>
      </c>
      <c r="V13" s="59">
        <v>1.37982</v>
      </c>
      <c r="W13" s="60">
        <f>V13/(T13*24*365)*1000000*100</f>
        <v>43.753805175038053</v>
      </c>
    </row>
    <row r="14" spans="1:23">
      <c r="A14" s="73" t="s">
        <v>70</v>
      </c>
      <c r="B14" s="54" t="s">
        <v>23</v>
      </c>
      <c r="C14" s="55" t="s">
        <v>22</v>
      </c>
      <c r="D14" s="56" t="s">
        <v>14</v>
      </c>
      <c r="E14" s="57">
        <v>7.0000000000000007E-2</v>
      </c>
      <c r="F14" s="57">
        <v>0.37673000000000001</v>
      </c>
      <c r="G14" s="55" t="s">
        <v>22</v>
      </c>
      <c r="H14" s="56" t="s">
        <v>14</v>
      </c>
      <c r="I14" s="57">
        <v>0.68</v>
      </c>
      <c r="J14" s="57">
        <f>93236/10^6</f>
        <v>9.3235999999999999E-2</v>
      </c>
      <c r="K14" s="55" t="s">
        <v>22</v>
      </c>
      <c r="L14" s="56" t="s">
        <v>14</v>
      </c>
      <c r="M14" s="57">
        <v>0.08</v>
      </c>
      <c r="N14" s="57">
        <v>0.24152899999999999</v>
      </c>
      <c r="O14" s="55" t="s">
        <v>22</v>
      </c>
      <c r="P14" s="56" t="s">
        <v>14</v>
      </c>
      <c r="Q14" s="57">
        <v>8.7999999999999995E-2</v>
      </c>
      <c r="R14" s="57">
        <v>0.31265700000000002</v>
      </c>
      <c r="S14" s="58" t="s">
        <v>22</v>
      </c>
      <c r="T14" s="38">
        <f>3*100</f>
        <v>300</v>
      </c>
      <c r="U14" s="59">
        <v>9.1200000000000003E-2</v>
      </c>
      <c r="V14" s="59">
        <v>0.45227000000000001</v>
      </c>
      <c r="W14" s="60">
        <f t="shared" ref="W14:W25" si="1">V14/(T14*24*365)*1000000*100</f>
        <v>17.209665144596649</v>
      </c>
    </row>
    <row r="15" spans="1:23">
      <c r="A15" s="73" t="s">
        <v>71</v>
      </c>
      <c r="B15" s="54" t="s">
        <v>23</v>
      </c>
      <c r="C15" s="55" t="s">
        <v>24</v>
      </c>
      <c r="D15" s="56" t="s">
        <v>14</v>
      </c>
      <c r="E15" s="57">
        <v>0</v>
      </c>
      <c r="F15" s="57">
        <v>0</v>
      </c>
      <c r="G15" s="55" t="s">
        <v>24</v>
      </c>
      <c r="H15" s="56" t="s">
        <v>14</v>
      </c>
      <c r="I15" s="57">
        <v>0</v>
      </c>
      <c r="J15" s="57">
        <v>0</v>
      </c>
      <c r="K15" s="55" t="s">
        <v>24</v>
      </c>
      <c r="L15" s="56" t="s">
        <v>14</v>
      </c>
      <c r="M15" s="57">
        <v>0</v>
      </c>
      <c r="N15" s="57">
        <v>0</v>
      </c>
      <c r="O15" s="55" t="s">
        <v>24</v>
      </c>
      <c r="P15" s="56" t="s">
        <v>14</v>
      </c>
      <c r="Q15" s="57">
        <v>0</v>
      </c>
      <c r="R15" s="57">
        <v>0</v>
      </c>
      <c r="S15" s="58" t="s">
        <v>24</v>
      </c>
      <c r="T15" s="38">
        <f>3*250</f>
        <v>750</v>
      </c>
      <c r="U15" s="59">
        <v>0</v>
      </c>
      <c r="V15" s="59">
        <v>0</v>
      </c>
      <c r="W15" s="60">
        <f t="shared" si="1"/>
        <v>0</v>
      </c>
    </row>
    <row r="16" spans="1:23">
      <c r="A16" s="73" t="s">
        <v>72</v>
      </c>
      <c r="B16" s="54" t="s">
        <v>26</v>
      </c>
      <c r="C16" s="55" t="s">
        <v>25</v>
      </c>
      <c r="D16" s="56" t="s">
        <v>14</v>
      </c>
      <c r="E16" s="57">
        <v>0.63</v>
      </c>
      <c r="F16" s="57">
        <v>4.9188200000000002</v>
      </c>
      <c r="G16" s="55" t="s">
        <v>25</v>
      </c>
      <c r="H16" s="56" t="s">
        <v>14</v>
      </c>
      <c r="I16" s="57">
        <v>0.67500000000000004</v>
      </c>
      <c r="J16" s="57">
        <f>4738192/10^6</f>
        <v>4.7381919999999997</v>
      </c>
      <c r="K16" s="55" t="s">
        <v>25</v>
      </c>
      <c r="L16" s="56" t="s">
        <v>14</v>
      </c>
      <c r="M16" s="57">
        <v>0.67500000000000004</v>
      </c>
      <c r="N16" s="57">
        <v>4.0721720000000001</v>
      </c>
      <c r="O16" s="55" t="s">
        <v>25</v>
      </c>
      <c r="P16" s="56" t="s">
        <v>14</v>
      </c>
      <c r="Q16" s="57">
        <v>0.63</v>
      </c>
      <c r="R16" s="57">
        <v>3.2768709999999999</v>
      </c>
      <c r="S16" s="58" t="s">
        <v>25</v>
      </c>
      <c r="T16" s="38">
        <f>5*250</f>
        <v>1250</v>
      </c>
      <c r="U16" s="59">
        <v>2.64E-2</v>
      </c>
      <c r="V16" s="59">
        <v>4.1121290000000004</v>
      </c>
      <c r="W16" s="60">
        <f t="shared" si="1"/>
        <v>37.553689497716896</v>
      </c>
    </row>
    <row r="17" spans="1:23">
      <c r="A17" s="73" t="s">
        <v>73</v>
      </c>
      <c r="B17" s="54" t="s">
        <v>28</v>
      </c>
      <c r="C17" s="55" t="s">
        <v>27</v>
      </c>
      <c r="D17" s="56" t="s">
        <v>14</v>
      </c>
      <c r="E17" s="57">
        <v>0</v>
      </c>
      <c r="F17" s="57">
        <v>0</v>
      </c>
      <c r="G17" s="55" t="s">
        <v>27</v>
      </c>
      <c r="H17" s="56" t="s">
        <v>14</v>
      </c>
      <c r="I17" s="57">
        <v>0</v>
      </c>
      <c r="J17" s="57">
        <v>0</v>
      </c>
      <c r="K17" s="55" t="s">
        <v>27</v>
      </c>
      <c r="L17" s="56" t="s">
        <v>14</v>
      </c>
      <c r="M17" s="57">
        <v>0</v>
      </c>
      <c r="N17" s="57">
        <v>0.79785899999999998</v>
      </c>
      <c r="O17" s="55" t="s">
        <v>27</v>
      </c>
      <c r="P17" s="56" t="s">
        <v>14</v>
      </c>
      <c r="Q17" s="57">
        <v>0.19400000000000001</v>
      </c>
      <c r="R17" s="57">
        <v>1.293669</v>
      </c>
      <c r="S17" s="58" t="s">
        <v>27</v>
      </c>
      <c r="T17" s="38">
        <v>390</v>
      </c>
      <c r="U17" s="59">
        <v>0.34</v>
      </c>
      <c r="V17" s="59">
        <v>1.5191170000000001</v>
      </c>
      <c r="W17" s="60">
        <f t="shared" si="1"/>
        <v>44.465431448308159</v>
      </c>
    </row>
    <row r="18" spans="1:23">
      <c r="A18" s="73" t="s">
        <v>74</v>
      </c>
      <c r="B18" s="54" t="s">
        <v>30</v>
      </c>
      <c r="C18" s="55" t="s">
        <v>29</v>
      </c>
      <c r="D18" s="56" t="s">
        <v>14</v>
      </c>
      <c r="E18" s="57">
        <v>0</v>
      </c>
      <c r="F18" s="57">
        <v>0</v>
      </c>
      <c r="G18" s="55" t="s">
        <v>29</v>
      </c>
      <c r="H18" s="56" t="s">
        <v>14</v>
      </c>
      <c r="I18" s="57">
        <v>0</v>
      </c>
      <c r="J18" s="57">
        <v>0</v>
      </c>
      <c r="K18" s="55" t="s">
        <v>29</v>
      </c>
      <c r="L18" s="56" t="s">
        <v>14</v>
      </c>
      <c r="M18" s="57">
        <v>0</v>
      </c>
      <c r="N18" s="57">
        <v>0</v>
      </c>
      <c r="O18" s="55" t="s">
        <v>29</v>
      </c>
      <c r="P18" s="56" t="s">
        <v>14</v>
      </c>
      <c r="Q18" s="57">
        <v>1.6707000000000001</v>
      </c>
      <c r="R18" s="57">
        <v>4.5942819999999998</v>
      </c>
      <c r="S18" s="58" t="s">
        <v>29</v>
      </c>
      <c r="T18" s="38">
        <v>1500</v>
      </c>
      <c r="U18" s="59">
        <v>1.6662999999999999</v>
      </c>
      <c r="V18" s="59">
        <v>5.1086299999999998</v>
      </c>
      <c r="W18" s="60">
        <f t="shared" si="1"/>
        <v>38.878462709284626</v>
      </c>
    </row>
    <row r="19" spans="1:23">
      <c r="A19" s="73" t="s">
        <v>75</v>
      </c>
      <c r="B19" s="54">
        <v>2000</v>
      </c>
      <c r="C19" s="55" t="s">
        <v>31</v>
      </c>
      <c r="D19" s="56" t="s">
        <v>14</v>
      </c>
      <c r="E19" s="61">
        <v>0.05</v>
      </c>
      <c r="F19" s="57">
        <v>0.41947499999999999</v>
      </c>
      <c r="G19" s="55" t="s">
        <v>31</v>
      </c>
      <c r="H19" s="56" t="s">
        <v>14</v>
      </c>
      <c r="I19" s="61">
        <v>0.03</v>
      </c>
      <c r="J19" s="57">
        <v>1.7949E-2</v>
      </c>
      <c r="K19" s="55" t="s">
        <v>31</v>
      </c>
      <c r="L19" s="56" t="s">
        <v>14</v>
      </c>
      <c r="M19" s="61">
        <v>0.03</v>
      </c>
      <c r="N19" s="57">
        <v>0.13621</v>
      </c>
      <c r="O19" s="55" t="s">
        <v>31</v>
      </c>
      <c r="P19" s="56" t="s">
        <v>14</v>
      </c>
      <c r="Q19" s="61">
        <v>0.02</v>
      </c>
      <c r="R19" s="57">
        <v>4.9695299999999998E-3</v>
      </c>
      <c r="S19" s="58" t="s">
        <v>31</v>
      </c>
      <c r="T19" s="38">
        <v>120</v>
      </c>
      <c r="U19" s="62">
        <v>5.8000000000000003E-2</v>
      </c>
      <c r="V19" s="59">
        <v>0.127274</v>
      </c>
      <c r="W19" s="60">
        <f t="shared" si="1"/>
        <v>12.107496194824961</v>
      </c>
    </row>
    <row r="20" spans="1:23">
      <c r="A20" s="73" t="s">
        <v>76</v>
      </c>
      <c r="B20" s="54" t="s">
        <v>32</v>
      </c>
      <c r="C20" s="55" t="s">
        <v>33</v>
      </c>
      <c r="D20" s="56" t="s">
        <v>14</v>
      </c>
      <c r="E20" s="61" t="s">
        <v>12</v>
      </c>
      <c r="F20" s="57">
        <v>0.5554</v>
      </c>
      <c r="G20" s="55" t="s">
        <v>33</v>
      </c>
      <c r="H20" s="56" t="s">
        <v>14</v>
      </c>
      <c r="I20" s="57" t="s">
        <v>14</v>
      </c>
      <c r="J20" s="57">
        <v>1.634E-2</v>
      </c>
      <c r="K20" s="55" t="s">
        <v>33</v>
      </c>
      <c r="L20" s="56" t="s">
        <v>14</v>
      </c>
      <c r="M20" s="57" t="s">
        <v>14</v>
      </c>
      <c r="N20" s="57">
        <v>0</v>
      </c>
      <c r="O20" s="55" t="s">
        <v>33</v>
      </c>
      <c r="P20" s="56" t="s">
        <v>14</v>
      </c>
      <c r="Q20" s="57" t="s">
        <v>14</v>
      </c>
      <c r="R20" s="57">
        <v>2.8819800000000001E-3</v>
      </c>
      <c r="S20" s="58" t="s">
        <v>33</v>
      </c>
      <c r="T20" s="38">
        <v>40</v>
      </c>
      <c r="U20" s="59">
        <v>0</v>
      </c>
      <c r="V20" s="59">
        <v>0</v>
      </c>
      <c r="W20" s="60">
        <f t="shared" si="1"/>
        <v>0</v>
      </c>
    </row>
    <row r="21" spans="1:23">
      <c r="A21" s="73" t="s">
        <v>77</v>
      </c>
      <c r="B21" s="54" t="s">
        <v>32</v>
      </c>
      <c r="C21" s="55" t="s">
        <v>34</v>
      </c>
      <c r="D21" s="56" t="s">
        <v>14</v>
      </c>
      <c r="E21" s="61">
        <v>0</v>
      </c>
      <c r="F21" s="57">
        <v>0.29076000000000002</v>
      </c>
      <c r="G21" s="55" t="s">
        <v>34</v>
      </c>
      <c r="H21" s="56" t="s">
        <v>14</v>
      </c>
      <c r="I21" s="61">
        <v>0</v>
      </c>
      <c r="J21" s="57">
        <v>4.7421999999999999E-2</v>
      </c>
      <c r="K21" s="55" t="s">
        <v>34</v>
      </c>
      <c r="L21" s="56" t="s">
        <v>14</v>
      </c>
      <c r="M21" s="61">
        <v>0</v>
      </c>
      <c r="N21" s="57">
        <v>1.1317000000000001E-2</v>
      </c>
      <c r="O21" s="55" t="s">
        <v>34</v>
      </c>
      <c r="P21" s="56" t="s">
        <v>14</v>
      </c>
      <c r="Q21" s="61">
        <v>0</v>
      </c>
      <c r="R21" s="57">
        <v>0</v>
      </c>
      <c r="S21" s="58" t="s">
        <v>34</v>
      </c>
      <c r="T21" s="38">
        <v>30</v>
      </c>
      <c r="U21" s="62">
        <v>0</v>
      </c>
      <c r="V21" s="59">
        <v>6.2259999999999998E-3</v>
      </c>
      <c r="W21" s="60">
        <f t="shared" si="1"/>
        <v>2.3691019786910199</v>
      </c>
    </row>
    <row r="22" spans="1:23">
      <c r="A22" s="73" t="s">
        <v>78</v>
      </c>
      <c r="B22" s="54" t="s">
        <v>32</v>
      </c>
      <c r="C22" s="55" t="s">
        <v>35</v>
      </c>
      <c r="D22" s="56" t="s">
        <v>14</v>
      </c>
      <c r="E22" s="61">
        <v>0</v>
      </c>
      <c r="F22" s="57">
        <v>0</v>
      </c>
      <c r="G22" s="55" t="s">
        <v>35</v>
      </c>
      <c r="H22" s="56" t="s">
        <v>14</v>
      </c>
      <c r="I22" s="61">
        <v>0</v>
      </c>
      <c r="J22" s="57">
        <v>6.2000000000000003E-5</v>
      </c>
      <c r="K22" s="55" t="s">
        <v>35</v>
      </c>
      <c r="L22" s="56" t="s">
        <v>14</v>
      </c>
      <c r="M22" s="61">
        <v>0</v>
      </c>
      <c r="N22" s="57">
        <v>1.0991000000000001E-2</v>
      </c>
      <c r="O22" s="55" t="s">
        <v>35</v>
      </c>
      <c r="P22" s="56" t="s">
        <v>14</v>
      </c>
      <c r="Q22" s="61">
        <v>0.05</v>
      </c>
      <c r="R22" s="57">
        <v>8.0621479999999995E-2</v>
      </c>
      <c r="S22" s="58" t="s">
        <v>35</v>
      </c>
      <c r="T22" s="38">
        <v>50</v>
      </c>
      <c r="U22" s="62">
        <v>0</v>
      </c>
      <c r="V22" s="59">
        <v>8.6983000000000005E-2</v>
      </c>
      <c r="W22" s="60">
        <f t="shared" si="1"/>
        <v>19.859132420091324</v>
      </c>
    </row>
    <row r="23" spans="1:23">
      <c r="A23" s="73" t="s">
        <v>79</v>
      </c>
      <c r="B23" s="54" t="s">
        <v>32</v>
      </c>
      <c r="C23" s="55" t="s">
        <v>34</v>
      </c>
      <c r="D23" s="56" t="s">
        <v>14</v>
      </c>
      <c r="E23" s="61">
        <v>0</v>
      </c>
      <c r="F23" s="57">
        <v>0</v>
      </c>
      <c r="G23" s="55" t="s">
        <v>34</v>
      </c>
      <c r="H23" s="56" t="s">
        <v>14</v>
      </c>
      <c r="I23" s="61">
        <v>0</v>
      </c>
      <c r="J23" s="57">
        <v>0</v>
      </c>
      <c r="K23" s="55" t="s">
        <v>34</v>
      </c>
      <c r="L23" s="56" t="s">
        <v>14</v>
      </c>
      <c r="M23" s="61">
        <v>0</v>
      </c>
      <c r="N23" s="57">
        <v>0</v>
      </c>
      <c r="O23" s="55" t="s">
        <v>34</v>
      </c>
      <c r="P23" s="56" t="s">
        <v>14</v>
      </c>
      <c r="Q23" s="61">
        <v>0</v>
      </c>
      <c r="R23" s="57">
        <v>0</v>
      </c>
      <c r="S23" s="58" t="s">
        <v>34</v>
      </c>
      <c r="T23" s="38">
        <v>30</v>
      </c>
      <c r="U23" s="62">
        <v>0</v>
      </c>
      <c r="V23" s="59">
        <v>0</v>
      </c>
      <c r="W23" s="60">
        <f t="shared" si="1"/>
        <v>0</v>
      </c>
    </row>
    <row r="24" spans="1:23">
      <c r="A24" s="73" t="s">
        <v>80</v>
      </c>
      <c r="B24" s="54" t="s">
        <v>32</v>
      </c>
      <c r="C24" s="55" t="s">
        <v>34</v>
      </c>
      <c r="D24" s="56" t="s">
        <v>14</v>
      </c>
      <c r="E24" s="57" t="s">
        <v>14</v>
      </c>
      <c r="F24" s="61">
        <v>1.4636E-2</v>
      </c>
      <c r="G24" s="55" t="s">
        <v>34</v>
      </c>
      <c r="H24" s="56" t="s">
        <v>14</v>
      </c>
      <c r="I24" s="57" t="s">
        <v>14</v>
      </c>
      <c r="J24" s="61">
        <v>1.4636E-2</v>
      </c>
      <c r="K24" s="55" t="s">
        <v>34</v>
      </c>
      <c r="L24" s="56" t="s">
        <v>14</v>
      </c>
      <c r="M24" s="57" t="s">
        <v>14</v>
      </c>
      <c r="N24" s="61">
        <v>0</v>
      </c>
      <c r="O24" s="55" t="s">
        <v>34</v>
      </c>
      <c r="P24" s="56" t="s">
        <v>14</v>
      </c>
      <c r="Q24" s="61">
        <v>0</v>
      </c>
      <c r="R24" s="61">
        <v>0</v>
      </c>
      <c r="S24" s="58" t="s">
        <v>34</v>
      </c>
      <c r="T24" s="38">
        <v>30</v>
      </c>
      <c r="U24" s="62">
        <v>0</v>
      </c>
      <c r="V24" s="59">
        <v>0</v>
      </c>
      <c r="W24" s="60">
        <f t="shared" si="1"/>
        <v>0</v>
      </c>
    </row>
    <row r="25" spans="1:23">
      <c r="A25" s="73" t="s">
        <v>81</v>
      </c>
      <c r="B25" s="54" t="s">
        <v>32</v>
      </c>
      <c r="C25" s="55" t="s">
        <v>35</v>
      </c>
      <c r="D25" s="56" t="s">
        <v>14</v>
      </c>
      <c r="E25" s="57" t="s">
        <v>14</v>
      </c>
      <c r="F25" s="57">
        <v>0.1588</v>
      </c>
      <c r="G25" s="55" t="s">
        <v>35</v>
      </c>
      <c r="H25" s="56" t="s">
        <v>14</v>
      </c>
      <c r="I25" s="57" t="s">
        <v>14</v>
      </c>
      <c r="J25" s="57">
        <v>0.2646</v>
      </c>
      <c r="K25" s="55" t="s">
        <v>35</v>
      </c>
      <c r="L25" s="56" t="s">
        <v>14</v>
      </c>
      <c r="M25" s="57" t="s">
        <v>14</v>
      </c>
      <c r="N25" s="57">
        <v>1.8223610000000001E-2</v>
      </c>
      <c r="O25" s="55" t="s">
        <v>35</v>
      </c>
      <c r="P25" s="56" t="s">
        <v>14</v>
      </c>
      <c r="Q25" s="61">
        <v>3.73E-2</v>
      </c>
      <c r="R25" s="57">
        <v>4.8537839999999999E-2</v>
      </c>
      <c r="S25" s="58" t="s">
        <v>35</v>
      </c>
      <c r="T25" s="38">
        <v>50</v>
      </c>
      <c r="U25" s="62">
        <v>2.64E-2</v>
      </c>
      <c r="V25" s="59">
        <v>5.2349E-2</v>
      </c>
      <c r="W25" s="60">
        <f t="shared" si="1"/>
        <v>11.951826484018264</v>
      </c>
    </row>
    <row r="26" spans="1:23">
      <c r="A26" s="73" t="s">
        <v>82</v>
      </c>
      <c r="B26" s="54" t="s">
        <v>37</v>
      </c>
      <c r="C26" s="55" t="s">
        <v>36</v>
      </c>
      <c r="D26" s="56" t="s">
        <v>14</v>
      </c>
      <c r="E26" s="57">
        <v>0.06</v>
      </c>
      <c r="F26" s="61">
        <v>5.0328999999999999E-2</v>
      </c>
      <c r="G26" s="55" t="s">
        <v>36</v>
      </c>
      <c r="H26" s="56" t="s">
        <v>14</v>
      </c>
      <c r="I26" s="57">
        <v>0.66</v>
      </c>
      <c r="J26" s="61">
        <f>251503.5/10^6</f>
        <v>0.25150349999999999</v>
      </c>
      <c r="K26" s="55" t="s">
        <v>36</v>
      </c>
      <c r="L26" s="56" t="s">
        <v>14</v>
      </c>
      <c r="M26" s="57">
        <v>8.3000000000000004E-2</v>
      </c>
      <c r="N26" s="61">
        <v>0.21446399999999999</v>
      </c>
      <c r="O26" s="55" t="s">
        <v>36</v>
      </c>
      <c r="P26" s="56" t="s">
        <v>14</v>
      </c>
      <c r="Q26" s="57">
        <v>7.8E-2</v>
      </c>
      <c r="R26" s="61">
        <v>0.37573400000000001</v>
      </c>
      <c r="S26" s="58" t="s">
        <v>36</v>
      </c>
      <c r="T26" s="38">
        <v>200</v>
      </c>
      <c r="U26" s="59">
        <v>7.6100000000000001E-2</v>
      </c>
      <c r="V26" s="59">
        <v>0.425952</v>
      </c>
      <c r="W26" s="60">
        <f t="shared" ref="W26:W33" si="2">V26/(T26*24*365)*1000000*100</f>
        <v>24.312328767123287</v>
      </c>
    </row>
    <row r="27" spans="1:23">
      <c r="A27" s="73" t="s">
        <v>83</v>
      </c>
      <c r="B27" s="54" t="s">
        <v>38</v>
      </c>
      <c r="C27" s="55" t="s">
        <v>36</v>
      </c>
      <c r="D27" s="56" t="s">
        <v>14</v>
      </c>
      <c r="E27" s="61">
        <v>0.1</v>
      </c>
      <c r="F27" s="57">
        <v>1.9130000000000001E-2</v>
      </c>
      <c r="G27" s="55" t="s">
        <v>36</v>
      </c>
      <c r="H27" s="56" t="s">
        <v>14</v>
      </c>
      <c r="I27" s="61">
        <v>8.6999999999999994E-2</v>
      </c>
      <c r="J27" s="57">
        <f>116901.77/10^6</f>
        <v>0.11690177</v>
      </c>
      <c r="K27" s="55" t="s">
        <v>36</v>
      </c>
      <c r="L27" s="56" t="s">
        <v>14</v>
      </c>
      <c r="M27" s="61">
        <v>0.14299999999999999</v>
      </c>
      <c r="N27" s="57">
        <v>0.34723560999999997</v>
      </c>
      <c r="O27" s="55" t="s">
        <v>36</v>
      </c>
      <c r="P27" s="56" t="s">
        <v>14</v>
      </c>
      <c r="Q27" s="61">
        <v>0.14699999999999999</v>
      </c>
      <c r="R27" s="57">
        <v>0.63665216000000002</v>
      </c>
      <c r="S27" s="58" t="s">
        <v>36</v>
      </c>
      <c r="T27" s="38">
        <v>200</v>
      </c>
      <c r="U27" s="62">
        <v>0.15490000000000001</v>
      </c>
      <c r="V27" s="59">
        <v>0.53846307999999998</v>
      </c>
      <c r="W27" s="60">
        <f t="shared" si="2"/>
        <v>30.734194063926939</v>
      </c>
    </row>
    <row r="28" spans="1:23">
      <c r="A28" s="73" t="s">
        <v>84</v>
      </c>
      <c r="B28" s="54" t="s">
        <v>38</v>
      </c>
      <c r="C28" s="55" t="s">
        <v>36</v>
      </c>
      <c r="D28" s="56" t="s">
        <v>14</v>
      </c>
      <c r="E28" s="57">
        <v>0.125</v>
      </c>
      <c r="F28" s="57">
        <v>0.30282199999999998</v>
      </c>
      <c r="G28" s="55" t="s">
        <v>36</v>
      </c>
      <c r="H28" s="56" t="s">
        <v>14</v>
      </c>
      <c r="I28" s="57">
        <v>0.28499999999999998</v>
      </c>
      <c r="J28" s="57">
        <f>384540/10^6</f>
        <v>0.38453999999999999</v>
      </c>
      <c r="K28" s="55" t="s">
        <v>36</v>
      </c>
      <c r="L28" s="56" t="s">
        <v>14</v>
      </c>
      <c r="M28" s="57">
        <v>0.32300000000000001</v>
      </c>
      <c r="N28" s="57">
        <v>0.48991000000000001</v>
      </c>
      <c r="O28" s="55" t="s">
        <v>36</v>
      </c>
      <c r="P28" s="56" t="s">
        <v>14</v>
      </c>
      <c r="Q28" s="57">
        <v>0.25800000000000001</v>
      </c>
      <c r="R28" s="57">
        <v>0.17741999999999999</v>
      </c>
      <c r="S28" s="58" t="s">
        <v>36</v>
      </c>
      <c r="T28" s="38">
        <v>200</v>
      </c>
      <c r="U28" s="59">
        <v>0.13169999999999998</v>
      </c>
      <c r="V28" s="59">
        <v>0.36446200000000001</v>
      </c>
      <c r="W28" s="60">
        <f t="shared" si="2"/>
        <v>20.802625570776257</v>
      </c>
    </row>
    <row r="29" spans="1:23">
      <c r="A29" s="73" t="s">
        <v>85</v>
      </c>
      <c r="B29" s="54">
        <v>1999</v>
      </c>
      <c r="C29" s="55" t="s">
        <v>39</v>
      </c>
      <c r="D29" s="56" t="s">
        <v>14</v>
      </c>
      <c r="E29" s="57" t="s">
        <v>14</v>
      </c>
      <c r="F29" s="57" t="s">
        <v>14</v>
      </c>
      <c r="G29" s="55" t="s">
        <v>39</v>
      </c>
      <c r="H29" s="56" t="s">
        <v>14</v>
      </c>
      <c r="I29" s="57" t="s">
        <v>14</v>
      </c>
      <c r="J29" s="57" t="s">
        <v>14</v>
      </c>
      <c r="K29" s="55" t="s">
        <v>39</v>
      </c>
      <c r="L29" s="56" t="s">
        <v>14</v>
      </c>
      <c r="M29" s="57" t="s">
        <v>14</v>
      </c>
      <c r="N29" s="57" t="s">
        <v>14</v>
      </c>
      <c r="O29" s="55" t="s">
        <v>39</v>
      </c>
      <c r="P29" s="56" t="s">
        <v>14</v>
      </c>
      <c r="Q29" s="57" t="s">
        <v>14</v>
      </c>
      <c r="R29" s="57" t="s">
        <v>14</v>
      </c>
      <c r="S29" s="58" t="s">
        <v>39</v>
      </c>
      <c r="T29" s="38">
        <v>8</v>
      </c>
      <c r="U29" s="59">
        <v>0</v>
      </c>
      <c r="V29" s="59">
        <v>0</v>
      </c>
      <c r="W29" s="60">
        <f t="shared" si="2"/>
        <v>0</v>
      </c>
    </row>
    <row r="30" spans="1:23">
      <c r="A30" s="73" t="s">
        <v>86</v>
      </c>
      <c r="B30" s="54" t="s">
        <v>41</v>
      </c>
      <c r="C30" s="55" t="s">
        <v>40</v>
      </c>
      <c r="D30" s="56" t="s">
        <v>14</v>
      </c>
      <c r="E30" s="57">
        <v>1.1100000000000001</v>
      </c>
      <c r="F30" s="57">
        <v>7.1223169999999998</v>
      </c>
      <c r="G30" s="55" t="s">
        <v>40</v>
      </c>
      <c r="H30" s="56" t="s">
        <v>14</v>
      </c>
      <c r="I30" s="57">
        <v>0.746</v>
      </c>
      <c r="J30" s="57">
        <f>2809744/10^6</f>
        <v>2.8097439999999998</v>
      </c>
      <c r="K30" s="55" t="s">
        <v>40</v>
      </c>
      <c r="L30" s="56" t="s">
        <v>14</v>
      </c>
      <c r="M30" s="57">
        <v>1.387</v>
      </c>
      <c r="N30" s="57">
        <v>4.1664159999999999</v>
      </c>
      <c r="O30" s="55" t="s">
        <v>40</v>
      </c>
      <c r="P30" s="56" t="s">
        <v>14</v>
      </c>
      <c r="Q30" s="57">
        <v>1.28</v>
      </c>
      <c r="R30" s="57">
        <v>5.020988</v>
      </c>
      <c r="S30" s="58" t="s">
        <v>40</v>
      </c>
      <c r="T30" s="38">
        <v>2200</v>
      </c>
      <c r="U30" s="59">
        <v>1.655</v>
      </c>
      <c r="V30" s="59">
        <v>9.4107800000000008</v>
      </c>
      <c r="W30" s="60">
        <f t="shared" si="2"/>
        <v>48.831361560813619</v>
      </c>
    </row>
    <row r="31" spans="1:23">
      <c r="A31" s="73" t="s">
        <v>87</v>
      </c>
      <c r="B31" s="63">
        <v>2001</v>
      </c>
      <c r="C31" s="55" t="s">
        <v>36</v>
      </c>
      <c r="D31" s="56" t="s">
        <v>14</v>
      </c>
      <c r="E31" s="57">
        <v>4.7E-2</v>
      </c>
      <c r="F31" s="64">
        <v>0.65748799999999996</v>
      </c>
      <c r="G31" s="55" t="s">
        <v>36</v>
      </c>
      <c r="H31" s="56" t="s">
        <v>14</v>
      </c>
      <c r="I31" s="57">
        <v>0.48</v>
      </c>
      <c r="J31" s="64">
        <f>765080/10^6</f>
        <v>0.76507999999999998</v>
      </c>
      <c r="K31" s="55" t="s">
        <v>36</v>
      </c>
      <c r="L31" s="56" t="s">
        <v>14</v>
      </c>
      <c r="M31" s="57">
        <v>0.155</v>
      </c>
      <c r="N31" s="64">
        <v>0.37208999999999998</v>
      </c>
      <c r="O31" s="55" t="s">
        <v>36</v>
      </c>
      <c r="P31" s="56" t="s">
        <v>14</v>
      </c>
      <c r="Q31" s="57">
        <v>0</v>
      </c>
      <c r="R31" s="57">
        <v>0</v>
      </c>
      <c r="S31" s="58" t="s">
        <v>36</v>
      </c>
      <c r="T31" s="38">
        <v>200</v>
      </c>
      <c r="U31" s="59">
        <v>0.41499999999999998</v>
      </c>
      <c r="V31" s="59">
        <v>0.70630000000000004</v>
      </c>
      <c r="W31" s="60">
        <f t="shared" si="2"/>
        <v>40.31392694063927</v>
      </c>
    </row>
    <row r="32" spans="1:23">
      <c r="A32" s="73" t="s">
        <v>88</v>
      </c>
      <c r="B32" s="63">
        <v>2005</v>
      </c>
      <c r="C32" s="55" t="s">
        <v>42</v>
      </c>
      <c r="D32" s="56" t="s">
        <v>14</v>
      </c>
      <c r="E32" s="61">
        <v>4.6190000000000003E-5</v>
      </c>
      <c r="F32" s="64">
        <v>0.118753</v>
      </c>
      <c r="G32" s="55" t="s">
        <v>42</v>
      </c>
      <c r="H32" s="56" t="s">
        <v>14</v>
      </c>
      <c r="I32" s="61">
        <v>6.3210000000000002E-2</v>
      </c>
      <c r="J32" s="64">
        <v>0.18498899999999999</v>
      </c>
      <c r="K32" s="55" t="s">
        <v>42</v>
      </c>
      <c r="L32" s="56" t="s">
        <v>14</v>
      </c>
      <c r="M32" s="61">
        <v>0</v>
      </c>
      <c r="N32" s="64">
        <v>0</v>
      </c>
      <c r="O32" s="55" t="s">
        <v>42</v>
      </c>
      <c r="P32" s="56" t="s">
        <v>14</v>
      </c>
      <c r="Q32" s="61">
        <v>4.4999999999999998E-2</v>
      </c>
      <c r="R32" s="65">
        <v>0.11511</v>
      </c>
      <c r="S32" s="58" t="s">
        <v>42</v>
      </c>
      <c r="T32" s="38">
        <v>70</v>
      </c>
      <c r="U32" s="62">
        <v>0</v>
      </c>
      <c r="V32" s="59">
        <v>4.2202999999999997E-2</v>
      </c>
      <c r="W32" s="60">
        <f t="shared" si="2"/>
        <v>6.8824200913242013</v>
      </c>
    </row>
    <row r="33" spans="1:23">
      <c r="A33" s="73" t="s">
        <v>89</v>
      </c>
      <c r="B33" s="63">
        <v>2007</v>
      </c>
      <c r="C33" s="55" t="s">
        <v>43</v>
      </c>
      <c r="D33" s="56" t="s">
        <v>14</v>
      </c>
      <c r="E33" s="57" t="s">
        <v>14</v>
      </c>
      <c r="F33" s="64">
        <v>6.3758999999999996E-2</v>
      </c>
      <c r="G33" s="55" t="s">
        <v>43</v>
      </c>
      <c r="H33" s="56" t="s">
        <v>14</v>
      </c>
      <c r="I33" s="61">
        <v>3.5000000000000003E-2</v>
      </c>
      <c r="J33" s="64">
        <v>4.8674000000000002E-2</v>
      </c>
      <c r="K33" s="55" t="s">
        <v>43</v>
      </c>
      <c r="L33" s="56" t="s">
        <v>14</v>
      </c>
      <c r="M33" s="61">
        <v>5.8000000000000003E-2</v>
      </c>
      <c r="N33" s="64">
        <v>1.3271E-2</v>
      </c>
      <c r="O33" s="55" t="s">
        <v>43</v>
      </c>
      <c r="P33" s="56" t="s">
        <v>14</v>
      </c>
      <c r="Q33" s="61">
        <v>2.5000000000000001E-2</v>
      </c>
      <c r="R33" s="65">
        <v>4.1166000000000001E-2</v>
      </c>
      <c r="S33" s="58" t="s">
        <v>43</v>
      </c>
      <c r="T33" s="38">
        <v>100</v>
      </c>
      <c r="U33" s="62">
        <v>0.04</v>
      </c>
      <c r="V33" s="59">
        <v>3.9732000000000003E-2</v>
      </c>
      <c r="W33" s="60">
        <f t="shared" si="2"/>
        <v>4.5356164383561648</v>
      </c>
    </row>
    <row r="34" spans="1:23">
      <c r="A34" s="74" t="s">
        <v>15</v>
      </c>
      <c r="B34" s="66"/>
      <c r="C34" s="52">
        <f>4*90+3*100+3*250+5*250+3*130+3*500+2*60+40+30+50+30+30+50+20+200+200+200+8+2200+200+70+100</f>
        <v>8098</v>
      </c>
      <c r="D34" s="67" t="s">
        <v>14</v>
      </c>
      <c r="E34" s="44">
        <f>SUM(E13:E33)</f>
        <v>2.3720461900000003</v>
      </c>
      <c r="F34" s="68">
        <f>SUM(F13:F33)</f>
        <v>16.013535999999998</v>
      </c>
      <c r="G34" s="52">
        <f>4*90+3*100+3*250+5*250+3*130+3*500+2*60+40+30+50+30+30+50+20+200+200+200+8+2200+200+70+100</f>
        <v>8098</v>
      </c>
      <c r="H34" s="67" t="s">
        <v>14</v>
      </c>
      <c r="I34" s="44">
        <f>SUM(I13:I33)</f>
        <v>3.9212100000000008</v>
      </c>
      <c r="J34" s="44">
        <f>SUM(J13:J33)</f>
        <v>11.026703269999999</v>
      </c>
      <c r="K34" s="52">
        <f>4*90+3*100+3*250+5*250+3*130+3*500+2*60+40+30+50+30+30+50+20+200+200+200+8+2200+200+70+100</f>
        <v>8098</v>
      </c>
      <c r="L34" s="52" t="s">
        <v>14</v>
      </c>
      <c r="M34" s="44">
        <f>SUM(M13:M33)</f>
        <v>2.9839999999999995</v>
      </c>
      <c r="N34" s="68">
        <f>SUM(N13:N33)</f>
        <v>11.221814219999999</v>
      </c>
      <c r="O34" s="52">
        <f>4*90+3*100+3*250+5*250+3*130+3*500+2*60+40+30+50+30+30+50+20+200+200+200+8+2200+200+70+100</f>
        <v>8098</v>
      </c>
      <c r="P34" s="67" t="s">
        <v>14</v>
      </c>
      <c r="Q34" s="44">
        <f>SUM(Q13:Q33)</f>
        <v>4.9130000000000003</v>
      </c>
      <c r="R34" s="44">
        <f>SUM(R13:R33)</f>
        <v>18.053639990000001</v>
      </c>
      <c r="S34" s="69"/>
      <c r="T34" s="70">
        <f>SUM(T13:T33)</f>
        <v>8078</v>
      </c>
      <c r="U34" s="71"/>
      <c r="V34" s="72">
        <f>SUM(V13:V33)</f>
        <v>24.372690079999998</v>
      </c>
      <c r="W34" s="60"/>
    </row>
    <row r="35" spans="1:23">
      <c r="A35" s="14" t="s">
        <v>60</v>
      </c>
      <c r="B35" s="6"/>
      <c r="C35" s="7"/>
      <c r="D35" s="8"/>
      <c r="E35" s="8"/>
      <c r="F35" s="9"/>
      <c r="G35" s="10"/>
      <c r="H35" s="11"/>
      <c r="I35" s="11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3"/>
      <c r="U35" s="12"/>
      <c r="V35" s="12"/>
      <c r="W35" s="13"/>
    </row>
    <row r="36" spans="1:23">
      <c r="A36" s="15" t="s">
        <v>61</v>
      </c>
      <c r="B36" s="6"/>
      <c r="C36" s="7"/>
      <c r="D36" s="8"/>
      <c r="E36" s="8"/>
      <c r="F36" s="9"/>
      <c r="G36" s="10"/>
      <c r="H36" s="11"/>
      <c r="I36" s="11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3"/>
      <c r="U36" s="12"/>
      <c r="V36" s="12"/>
      <c r="W36" s="13"/>
    </row>
    <row r="37" spans="1:23">
      <c r="A37" s="1" t="s">
        <v>57</v>
      </c>
      <c r="B37" s="3"/>
      <c r="C37" s="3"/>
      <c r="D37" s="3"/>
      <c r="E37" s="3"/>
      <c r="F37" s="3"/>
      <c r="G37" s="3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T37" s="19"/>
    </row>
  </sheetData>
  <mergeCells count="3">
    <mergeCell ref="A1:W1"/>
    <mergeCell ref="B2:B3"/>
    <mergeCell ref="A2:A3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2020-06-15T05:36:51Z</cp:lastPrinted>
  <dcterms:created xsi:type="dcterms:W3CDTF">2020-06-03T14:07:26Z</dcterms:created>
  <dcterms:modified xsi:type="dcterms:W3CDTF">2021-09-20T03:31:59Z</dcterms:modified>
</cp:coreProperties>
</file>