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45" yWindow="3780" windowWidth="20475" windowHeight="6180" tabRatio="839" activeTab="6"/>
  </bookViews>
  <sheets>
    <sheet name="cover" sheetId="4" r:id="rId1"/>
    <sheet name="General Information " sheetId="5" r:id="rId2"/>
    <sheet name="Health" sheetId="15" r:id="rId3"/>
    <sheet name="Education " sheetId="14" r:id="rId4"/>
    <sheet name="Livestock" sheetId="8" r:id="rId5"/>
    <sheet name="Forestry" sheetId="9" r:id="rId6"/>
    <sheet name="Agriculture" sheetId="10" r:id="rId7"/>
    <sheet name="Sheeat1" sheetId="11" state="hidden" r:id="rId8"/>
  </sheets>
  <definedNames>
    <definedName name="p">Sheeat1!$B$2:$B$3</definedName>
    <definedName name="pg" localSheetId="7">Sheeat1!$B$2:$B$3</definedName>
    <definedName name="pg">#REF!</definedName>
    <definedName name="sc">Sheeat1!$C$2:$C$7</definedName>
    <definedName name="st" localSheetId="7">Sheeat1!$C$2:$C$7</definedName>
    <definedName name="st">#REF!</definedName>
    <definedName name="y">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79" i="15"/>
  <c r="D68"/>
  <c r="D63"/>
  <c r="D61"/>
  <c r="D60"/>
  <c r="D59"/>
  <c r="D56"/>
  <c r="D55"/>
  <c r="D54"/>
  <c r="D53"/>
  <c r="D50"/>
  <c r="D49"/>
  <c r="C46"/>
  <c r="E42"/>
  <c r="D42"/>
  <c r="E40"/>
  <c r="D40"/>
  <c r="E35"/>
  <c r="D35"/>
  <c r="D44" s="1"/>
  <c r="E34"/>
  <c r="E33"/>
  <c r="D33"/>
  <c r="E32"/>
  <c r="D32"/>
  <c r="E31"/>
  <c r="D31"/>
  <c r="E30"/>
  <c r="D30"/>
  <c r="E29"/>
  <c r="E44" s="1"/>
  <c r="D22"/>
  <c r="D21"/>
  <c r="D18"/>
  <c r="E35" i="8" l="1"/>
  <c r="E33"/>
  <c r="D89" i="5"/>
  <c r="H115" i="10" l="1"/>
  <c r="E115"/>
  <c r="H114"/>
  <c r="E114"/>
  <c r="H113"/>
  <c r="E113"/>
  <c r="H112"/>
  <c r="E112"/>
  <c r="E111"/>
  <c r="H110"/>
  <c r="H109"/>
  <c r="E109"/>
  <c r="E108"/>
  <c r="E107"/>
  <c r="H107" s="1"/>
  <c r="H106"/>
  <c r="E106"/>
  <c r="E104"/>
  <c r="E103"/>
  <c r="H103" s="1"/>
  <c r="H101"/>
  <c r="E101"/>
  <c r="H100"/>
  <c r="E100"/>
  <c r="H99"/>
  <c r="E99"/>
  <c r="E98"/>
  <c r="E94"/>
  <c r="H94" s="1"/>
  <c r="E93"/>
  <c r="H93" s="1"/>
  <c r="E92"/>
  <c r="H92" s="1"/>
  <c r="E91"/>
  <c r="H91" s="1"/>
  <c r="H90"/>
  <c r="E90"/>
  <c r="E89"/>
  <c r="H89" s="1"/>
  <c r="E88"/>
  <c r="H88" s="1"/>
  <c r="E87"/>
  <c r="H87" s="1"/>
  <c r="H86"/>
  <c r="E86"/>
  <c r="E85"/>
  <c r="H85" s="1"/>
  <c r="E84"/>
  <c r="H84" s="1"/>
  <c r="E83"/>
  <c r="H83" s="1"/>
  <c r="H82"/>
  <c r="E82"/>
  <c r="E81"/>
  <c r="H81" s="1"/>
  <c r="E80"/>
  <c r="H80" s="1"/>
  <c r="E79"/>
  <c r="H79" s="1"/>
  <c r="H78"/>
  <c r="E78"/>
  <c r="E77"/>
  <c r="H77" s="1"/>
  <c r="E76"/>
  <c r="H76" s="1"/>
  <c r="E75"/>
  <c r="H75" s="1"/>
  <c r="H74"/>
  <c r="E74"/>
  <c r="E73"/>
  <c r="H73" s="1"/>
  <c r="E72"/>
  <c r="H72" s="1"/>
  <c r="E70"/>
  <c r="H70" s="1"/>
  <c r="H69"/>
  <c r="E69"/>
  <c r="E68"/>
  <c r="H68" s="1"/>
  <c r="E67"/>
  <c r="H67" s="1"/>
  <c r="E66"/>
  <c r="H66" s="1"/>
  <c r="H63"/>
  <c r="E60"/>
  <c r="H60" s="1"/>
  <c r="H57"/>
  <c r="E57"/>
  <c r="H56"/>
  <c r="E56"/>
  <c r="H55"/>
  <c r="E55"/>
  <c r="H54"/>
  <c r="E54"/>
  <c r="H53"/>
  <c r="E53"/>
  <c r="H51"/>
  <c r="E50"/>
  <c r="H50" s="1"/>
  <c r="H49"/>
  <c r="E49"/>
  <c r="E47"/>
  <c r="H46"/>
  <c r="H45"/>
  <c r="D28"/>
  <c r="D27"/>
  <c r="D26"/>
</calcChain>
</file>

<file path=xl/sharedStrings.xml><?xml version="1.0" encoding="utf-8"?>
<sst xmlns="http://schemas.openxmlformats.org/spreadsheetml/2006/main" count="1151" uniqueCount="570">
  <si>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</si>
  <si>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</si>
  <si>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</si>
  <si>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</si>
  <si>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</si>
  <si>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</si>
  <si>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</si>
  <si>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</si>
  <si>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</si>
  <si>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</si>
  <si>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</si>
  <si>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</si>
  <si>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</si>
  <si>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</si>
  <si>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</si>
  <si>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</si>
  <si>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</si>
  <si>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</si>
  <si>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</si>
  <si>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</si>
  <si>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</si>
  <si>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</si>
  <si>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</si>
  <si>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</si>
  <si>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</si>
  <si>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</si>
  <si>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</si>
  <si>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</si>
  <si>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</si>
  <si>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</si>
  <si>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</si>
  <si>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</si>
  <si>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</si>
  <si>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</si>
  <si>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</si>
  <si>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</si>
  <si>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</si>
  <si>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</si>
  <si>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</si>
  <si>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</si>
  <si>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</si>
  <si>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</si>
  <si>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</si>
  <si>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</si>
  <si>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</si>
  <si>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Number </t>
  </si>
  <si>
    <t xml:space="preserve">General Information 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</si>
  <si>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</si>
  <si>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</si>
  <si>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</si>
  <si>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</si>
  <si>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</si>
  <si>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</si>
  <si>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</si>
  <si>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</si>
  <si>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</si>
  <si>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</si>
  <si>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</si>
  <si>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</si>
  <si>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</si>
  <si>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</si>
  <si>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</si>
  <si>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</si>
  <si>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</si>
  <si>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</si>
  <si>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</si>
  <si>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</si>
  <si>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</si>
  <si>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</si>
  <si>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</si>
  <si>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</si>
  <si>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</si>
  <si>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</si>
  <si>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</si>
  <si>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</si>
  <si>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</si>
  <si>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</si>
  <si>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</si>
  <si>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</si>
  <si>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</si>
  <si>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</si>
  <si>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</si>
  <si>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</si>
  <si>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</si>
  <si>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</si>
  <si>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</si>
  <si>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</si>
  <si>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</si>
  <si>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</si>
  <si>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</si>
  <si>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</si>
  <si>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</si>
  <si>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</si>
  <si>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</si>
  <si>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</si>
  <si>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</si>
  <si>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</si>
  <si>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</si>
  <si>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</si>
  <si>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</si>
  <si>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</si>
  <si>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</si>
  <si>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</si>
  <si>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</si>
  <si>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</si>
  <si>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</si>
  <si>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</si>
  <si>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</si>
  <si>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</si>
  <si>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</si>
  <si>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</si>
  <si>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</si>
  <si>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</si>
  <si>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</si>
  <si>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</si>
  <si>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</si>
  <si>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</si>
  <si>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</si>
  <si>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</si>
  <si>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</si>
  <si>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</si>
  <si>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</si>
  <si>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</si>
  <si>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</si>
  <si>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</si>
  <si>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</si>
  <si>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</si>
  <si>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</si>
  <si>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</si>
  <si>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</si>
  <si>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</si>
  <si>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</si>
  <si>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</si>
  <si>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</si>
  <si>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</si>
  <si>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</si>
  <si>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</si>
  <si>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</si>
  <si>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</si>
  <si>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</si>
  <si>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</si>
  <si>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</si>
  <si>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</si>
  <si>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</si>
  <si>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</si>
  <si>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</si>
  <si>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</si>
  <si>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</si>
  <si>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</si>
  <si>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</si>
  <si>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</si>
  <si>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</si>
  <si>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</si>
  <si>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</si>
  <si>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</si>
  <si>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</si>
  <si>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</si>
  <si>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</si>
  <si>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</si>
  <si>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</si>
  <si>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</si>
  <si>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</si>
  <si>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</si>
  <si>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</si>
  <si>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</si>
  <si>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</si>
  <si>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</si>
  <si>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</si>
  <si>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</si>
  <si>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</si>
  <si>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</si>
  <si>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</si>
  <si>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</si>
  <si>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</si>
  <si>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</si>
  <si>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</si>
  <si>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</si>
  <si>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</si>
  <si>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</si>
  <si>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</si>
  <si>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</si>
  <si>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</si>
  <si>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</si>
  <si>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</si>
  <si>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</si>
  <si>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</si>
  <si>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</si>
  <si>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</si>
  <si>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</si>
  <si>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</si>
  <si>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</si>
  <si>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</si>
  <si>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</si>
  <si>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</si>
  <si>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</si>
  <si>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</si>
  <si>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</si>
  <si>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</si>
  <si>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</si>
  <si>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</si>
  <si>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</si>
  <si>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</si>
  <si>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</si>
  <si>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</si>
  <si>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</si>
  <si>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</si>
  <si>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</si>
  <si>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</si>
  <si>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</si>
  <si>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</si>
  <si>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</si>
  <si>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</si>
  <si>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</si>
  <si>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</si>
  <si>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</si>
  <si>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</si>
  <si>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</si>
  <si>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</si>
  <si>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</si>
  <si>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</si>
  <si>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</si>
  <si>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</si>
  <si>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</si>
  <si>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</si>
  <si>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</si>
  <si>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</si>
  <si>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</si>
  <si>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</si>
  <si>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</si>
  <si>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</si>
  <si>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</si>
  <si>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</si>
  <si>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</si>
  <si>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</si>
  <si>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</si>
  <si>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</si>
  <si>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</si>
  <si>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</si>
  <si>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</si>
  <si>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</si>
  <si>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</si>
  <si>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</si>
  <si>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</si>
  <si>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</si>
  <si>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</si>
  <si>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</si>
  <si>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</si>
  <si>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</si>
  <si>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</si>
  <si>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</si>
  <si>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</si>
  <si>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</si>
  <si>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Year 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</si>
  <si>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</si>
  <si>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</si>
  <si>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</si>
  <si>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</si>
  <si>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</si>
  <si>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</si>
  <si>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</si>
  <si>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</si>
  <si>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</si>
  <si>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</si>
  <si>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</si>
  <si>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</si>
  <si>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</si>
  <si>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</si>
  <si>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</si>
  <si>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</si>
  <si>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</si>
  <si>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</si>
  <si>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</si>
  <si>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</si>
  <si>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</si>
  <si>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</si>
  <si>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</si>
  <si>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</si>
  <si>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</si>
  <si>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</si>
  <si>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</si>
  <si>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</si>
  <si>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</si>
  <si>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</si>
  <si>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</si>
  <si>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Total Production</t>
  </si>
  <si>
    <t>Cosumed</t>
  </si>
  <si>
    <t>Sold</t>
  </si>
  <si>
    <t xml:space="preserve">Income earned from community forest group </t>
  </si>
  <si>
    <t>Nu</t>
  </si>
  <si>
    <t>*</t>
  </si>
  <si>
    <t xml:space="preserve">Seeds and seedlings </t>
  </si>
  <si>
    <t xml:space="preserve">Pasture Land </t>
  </si>
  <si>
    <t>**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</si>
  <si>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</si>
  <si>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</si>
  <si>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</si>
  <si>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</si>
  <si>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</si>
  <si>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</si>
  <si>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</si>
  <si>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</si>
  <si>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</si>
  <si>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</si>
  <si>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</si>
  <si>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</si>
  <si>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</si>
  <si>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</si>
  <si>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</si>
  <si>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</si>
  <si>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</si>
  <si>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</si>
  <si>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</si>
  <si>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</si>
  <si>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</si>
  <si>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</si>
  <si>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</si>
  <si>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</si>
  <si>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</si>
  <si>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</si>
  <si>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>Others ( Specify ……………………………….)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</si>
  <si>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</si>
  <si>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</si>
  <si>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</si>
  <si>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</si>
  <si>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</si>
  <si>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</si>
  <si>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</si>
  <si>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</si>
  <si>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Sachanglo_Menchu, 
Ambashing_Gashare, 
Borangmo, 
Ningshingborang (Wangdum_Phudazashing), Dorjijadam_Norbugang</t>
  </si>
  <si>
    <t>2011
2011
2013
2012
2015</t>
  </si>
  <si>
    <t>Sachanglo_Menchu- 6.9, 
Ambashing_Gashare-0.8, 
Borangmo- 5, 
Ningshingborang _Phudazashing-3 Dorjijadam_Norbugang-1.77</t>
  </si>
  <si>
    <t>2011
2012
2013
2012
2015</t>
  </si>
  <si>
    <t>Tenzinma, Dop</t>
  </si>
  <si>
    <t>Ningshingborang</t>
  </si>
  <si>
    <t>Karmawong - 1.5 
Tekalung - 0.6 
Tenzinma - 1.5</t>
  </si>
  <si>
    <t>1999
1999
2000</t>
  </si>
  <si>
    <t>Karmawong
Tekalung
Tenzinma</t>
  </si>
  <si>
    <t>NA</t>
  </si>
  <si>
    <t>Tenzinma</t>
  </si>
  <si>
    <t>Total 4</t>
  </si>
  <si>
    <t>Geog PT - 1</t>
  </si>
  <si>
    <t>Group owned - 3</t>
  </si>
  <si>
    <t>2011 &amp; 2012</t>
  </si>
  <si>
    <t xml:space="preserve">Tshelshingzor -2
Ningshingborang-3 (Mini)
Norbugang-4
</t>
  </si>
  <si>
    <t xml:space="preserve">Tshelshingzor -1
</t>
  </si>
  <si>
    <t>Menchu</t>
  </si>
  <si>
    <t>23 Nos</t>
  </si>
  <si>
    <t>255 blocks</t>
  </si>
  <si>
    <t>246 Nos</t>
  </si>
  <si>
    <t>131 Nos</t>
  </si>
  <si>
    <t>Nil</t>
  </si>
  <si>
    <t xml:space="preserve">Borangmo </t>
  </si>
  <si>
    <t>Tshenkari</t>
  </si>
  <si>
    <t>Gashari</t>
  </si>
  <si>
    <t>Tshelshingzor Poultry</t>
  </si>
  <si>
    <t>Tshenkari Poultry</t>
  </si>
  <si>
    <t>Nganglam</t>
  </si>
  <si>
    <t>Tshelshingzor</t>
  </si>
  <si>
    <t>Norbugang</t>
  </si>
  <si>
    <t>Satsalo</t>
  </si>
  <si>
    <t>Tanzema</t>
  </si>
  <si>
    <t>Yangtso Forest Management Group</t>
  </si>
  <si>
    <t>Tashichoeling CF</t>
  </si>
  <si>
    <t>Tshelshingzor Community Forest</t>
  </si>
  <si>
    <t>Norbugang NWFP management group</t>
  </si>
  <si>
    <t>Gashari NWFP management group</t>
  </si>
  <si>
    <t>Menchhu NWFP management group</t>
  </si>
  <si>
    <t>Gashari Community Forest group</t>
  </si>
  <si>
    <t>Farm Shop</t>
  </si>
  <si>
    <t>Jatsam-Jatsa</t>
  </si>
  <si>
    <t>Karma Rapten</t>
  </si>
  <si>
    <t>Keyzang Delma</t>
  </si>
  <si>
    <t>Dechen Dorji</t>
  </si>
  <si>
    <t>Karma Druptho</t>
  </si>
  <si>
    <t>Drukda Dorji</t>
  </si>
  <si>
    <t>Tshering Dorji</t>
  </si>
  <si>
    <t>Khando</t>
  </si>
  <si>
    <t>Tashi Namgay</t>
  </si>
  <si>
    <t>Choni Dorji</t>
  </si>
  <si>
    <t>Tashi Wangmo</t>
  </si>
  <si>
    <t>Dorji Kindup</t>
  </si>
  <si>
    <t>Karma</t>
  </si>
  <si>
    <t>Leki Wangchuk</t>
  </si>
  <si>
    <t>Pema Dorji</t>
  </si>
  <si>
    <t>Tshewang Dorji</t>
  </si>
  <si>
    <t>Keyzang Dema</t>
  </si>
  <si>
    <t>GAO</t>
  </si>
  <si>
    <t xml:space="preserve">Name of School </t>
  </si>
  <si>
    <t>Internet Access</t>
  </si>
  <si>
    <t>Number of Books in the Library</t>
  </si>
  <si>
    <t>WFP Beneficiary</t>
  </si>
  <si>
    <t>Number of students provided with special care by the teacher</t>
  </si>
  <si>
    <t xml:space="preserve">Number of books read by students </t>
  </si>
  <si>
    <t>Mean Walking Distance of the students to the school (Minutes)</t>
  </si>
  <si>
    <t xml:space="preserve">Students </t>
  </si>
  <si>
    <t xml:space="preserve">Dropouts from Previous year </t>
  </si>
  <si>
    <t xml:space="preserve">Staff </t>
  </si>
  <si>
    <t>Full Boarding</t>
  </si>
  <si>
    <t xml:space="preserve">Day Feeding  </t>
  </si>
  <si>
    <t>Day scholar</t>
  </si>
  <si>
    <t>Bhutanese Teaching Staff</t>
  </si>
  <si>
    <t>Non-bhutanese Teaching Staff</t>
  </si>
  <si>
    <t xml:space="preserve">Non-Teaching </t>
  </si>
  <si>
    <t xml:space="preserve">Boys </t>
  </si>
  <si>
    <t xml:space="preserve">Girls </t>
  </si>
  <si>
    <t>Girls</t>
  </si>
  <si>
    <t xml:space="preserve">Regular </t>
  </si>
  <si>
    <t>Contract</t>
  </si>
  <si>
    <t xml:space="preserve">Contract </t>
  </si>
  <si>
    <t xml:space="preserve">Male </t>
  </si>
  <si>
    <t xml:space="preserve">Female </t>
  </si>
  <si>
    <t>Norbugang PS</t>
  </si>
  <si>
    <t xml:space="preserve">about 400 books </t>
  </si>
  <si>
    <t xml:space="preserve">60 - 70 minutes </t>
  </si>
  <si>
    <t xml:space="preserve">Nil </t>
  </si>
  <si>
    <t>Nganglam Central School</t>
  </si>
  <si>
    <t>20 minutes</t>
  </si>
  <si>
    <t>Gashari PS</t>
  </si>
  <si>
    <t xml:space="preserve">Frequency </t>
  </si>
  <si>
    <t xml:space="preserve">Annually </t>
  </si>
  <si>
    <t xml:space="preserve">Gewog Education sector ( Schools) </t>
  </si>
  <si>
    <t xml:space="preserve">Teacher Qualification </t>
  </si>
  <si>
    <t>Teachers</t>
  </si>
  <si>
    <t xml:space="preserve">Qualification </t>
  </si>
  <si>
    <t>PhD</t>
  </si>
  <si>
    <t>Masters</t>
  </si>
  <si>
    <t>PG Diploma</t>
  </si>
  <si>
    <t>Bachelors</t>
  </si>
  <si>
    <t xml:space="preserve">Diploma </t>
  </si>
  <si>
    <t>Higher Secondary/Matriculation</t>
  </si>
  <si>
    <t xml:space="preserve">2 PTC </t>
  </si>
  <si>
    <t>6 PTC</t>
  </si>
  <si>
    <t>Year</t>
  </si>
  <si>
    <t>School Infrastructure</t>
  </si>
  <si>
    <t xml:space="preserve">Classrooms </t>
  </si>
  <si>
    <t xml:space="preserve">Dining Halls </t>
  </si>
  <si>
    <t>Hostels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</si>
  <si>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</si>
  <si>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</si>
  <si>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</si>
  <si>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</si>
  <si>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</si>
  <si>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</si>
  <si>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</si>
  <si>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</si>
  <si>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>40 units (Girls &amp; boys)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</si>
  <si>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</si>
  <si>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</si>
  <si>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</si>
  <si>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</si>
  <si>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</si>
  <si>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 xml:space="preserve">Volleyball </t>
  </si>
  <si>
    <t>Others (Specify)</t>
  </si>
  <si>
    <t>Table Tennis, Badminton</t>
  </si>
  <si>
    <t>School Agricultural Program</t>
  </si>
  <si>
    <t>Number of Scout members (Students)</t>
  </si>
  <si>
    <t xml:space="preserve">* add call XI and XII </t>
  </si>
  <si>
    <t>Educational Performance and Learning Outcome</t>
  </si>
  <si>
    <t>Class</t>
  </si>
  <si>
    <t xml:space="preserve">Educational Performance </t>
  </si>
  <si>
    <t>Learning outcome score  (Mean Marks )</t>
  </si>
  <si>
    <t xml:space="preserve">Enrolment </t>
  </si>
  <si>
    <t xml:space="preserve">Promotes </t>
  </si>
  <si>
    <t>Repeaters</t>
  </si>
  <si>
    <t xml:space="preserve">English </t>
  </si>
  <si>
    <t xml:space="preserve">Maths </t>
  </si>
  <si>
    <t xml:space="preserve">Science </t>
  </si>
  <si>
    <t>Dzongkha</t>
  </si>
  <si>
    <t>1. Norbugang PS</t>
  </si>
  <si>
    <t>performance &amp; learning outcome for the year 2015</t>
  </si>
  <si>
    <t>PP</t>
  </si>
  <si>
    <t>93.24(EVS)</t>
  </si>
  <si>
    <t>I</t>
  </si>
  <si>
    <t>80.17 (EVS)</t>
  </si>
  <si>
    <t>II</t>
  </si>
  <si>
    <t>78.18 (EVS)</t>
  </si>
  <si>
    <t>III</t>
  </si>
  <si>
    <t>68.8 (EVS)</t>
  </si>
  <si>
    <t>IV</t>
  </si>
  <si>
    <t>V</t>
  </si>
  <si>
    <t>VI</t>
  </si>
  <si>
    <t>VII</t>
  </si>
  <si>
    <t>VIII</t>
  </si>
  <si>
    <t>learning outcome - 2016</t>
  </si>
  <si>
    <t>IX</t>
  </si>
  <si>
    <t>X</t>
  </si>
  <si>
    <t>90 qualified</t>
  </si>
  <si>
    <t>16 failed but only 2 repeaters</t>
  </si>
  <si>
    <t>3. Gashari PS</t>
  </si>
  <si>
    <t>2. Gashari PS</t>
  </si>
  <si>
    <t>2016 Total number of students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</si>
  <si>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</si>
  <si>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</si>
  <si>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</si>
  <si>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</si>
  <si>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</si>
  <si>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</si>
  <si>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</si>
  <si>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</si>
  <si>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</si>
  <si>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</si>
  <si>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</si>
  <si>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</si>
  <si>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</si>
  <si>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</si>
  <si>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</si>
  <si>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</si>
  <si>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</si>
  <si>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</si>
  <si>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</si>
  <si>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</si>
  <si>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</si>
  <si>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</si>
  <si>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Widowed </t>
  </si>
  <si>
    <t xml:space="preserve">Population </t>
  </si>
  <si>
    <t xml:space="preserve">Age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</si>
  <si>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</si>
  <si>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</si>
  <si>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</si>
  <si>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</si>
  <si>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</si>
  <si>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</si>
  <si>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</si>
  <si>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</si>
  <si>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</si>
  <si>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</si>
  <si>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</si>
  <si>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</si>
  <si>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</si>
  <si>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</si>
  <si>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</si>
  <si>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</si>
  <si>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</si>
  <si>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</si>
  <si>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 xml:space="preserve">Water and Sanitation </t>
  </si>
  <si>
    <t xml:space="preserve">Household without PIT/VIDP/ FLUSH Latrine </t>
  </si>
  <si>
    <t>Household without piped water supply</t>
  </si>
  <si>
    <t>Household with piped water NOT functioning</t>
  </si>
  <si>
    <t>Household having livestock but without separate shed</t>
  </si>
  <si>
    <t xml:space="preserve">Diarrhoea cases  </t>
  </si>
  <si>
    <t>Households with exposure to indoor smoke</t>
  </si>
  <si>
    <t>Households with garbage disposal pits in use</t>
  </si>
  <si>
    <t xml:space="preserve">Households without adequate Water Supply </t>
  </si>
  <si>
    <t xml:space="preserve">Top 10 Health Problems </t>
  </si>
  <si>
    <t>1. Common Cold</t>
  </si>
  <si>
    <t xml:space="preserve">Number of cases </t>
  </si>
  <si>
    <t>Health Sector ( BHU)</t>
  </si>
  <si>
    <t xml:space="preserve">2. Skin Infections </t>
  </si>
  <si>
    <t>3. Other muscular skeletal disorder</t>
  </si>
  <si>
    <t>4. other disease of digestive system</t>
  </si>
  <si>
    <t>5. other eye disorder</t>
  </si>
  <si>
    <t>6. Disease of teeth and gum</t>
  </si>
  <si>
    <t>7. Diarrhoea</t>
  </si>
  <si>
    <t>8. Acute prasyngitis/tansilitis</t>
  </si>
  <si>
    <t xml:space="preserve">9. other disorder of skin </t>
  </si>
  <si>
    <t>10. other kidney , UTI or genital disorder</t>
  </si>
  <si>
    <t>Disability</t>
  </si>
  <si>
    <t>Visual</t>
  </si>
  <si>
    <t>Speech</t>
  </si>
  <si>
    <t>Hearing</t>
  </si>
  <si>
    <t>Physical</t>
  </si>
  <si>
    <t>Multiple</t>
  </si>
  <si>
    <t>Laboratory Examinations</t>
  </si>
  <si>
    <t>Tuberculosis  cases</t>
  </si>
  <si>
    <t>Pulmonary positive cases</t>
  </si>
  <si>
    <t>Plasmodium falciparum(B 50)</t>
  </si>
  <si>
    <t>Other malaria(B51)</t>
  </si>
  <si>
    <t>…</t>
  </si>
  <si>
    <t xml:space="preserve">Pema Gatshel </t>
  </si>
  <si>
    <t>Gewog Office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</si>
</sst>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sz val="16"/>
      <color rgb="FF00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6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2" fillId="0" borderId="10" xfId="0" applyFont="1" applyBorder="1"/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2" borderId="1" xfId="0" applyFont="1" applyFill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1" fillId="0" borderId="0" xfId="0" applyFont="1" applyFill="1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1" fillId="0" borderId="0" xfId="0" applyFont="1" applyFill="1" applyBorder="1" applyAlignment="1">
      <alignment horizontal="left"/>
    </xf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2" borderId="5" xfId="0" applyFill="1" applyBorder="1" applyAlignment="1">
      <alignment vertical="center"/>
    </xf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0" fillId="3" borderId="0" xfId="0" applyFill="1" applyBorder="1"/>
    <xf numFmtId="0" fontId="4" fillId="0" borderId="0" xfId="0" applyFont="1" applyAlignment="1">
      <alignment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5" xfId="0" applyFill="1" applyBorder="1" applyAlignment="1">
      <alignment horizontal="center" wrapText="1"/>
    </xf>
    <xf numFmtId="0" fontId="0" fillId="0" borderId="15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3" borderId="8" xfId="0" applyFill="1" applyBorder="1" applyAlignment="1">
      <alignment vertical="center"/>
    </xf>
    <xf numFmtId="0" fontId="2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3" borderId="8" xfId="0" applyFill="1" applyBorder="1" applyAlignment="1"/>
    <xf numFmtId="0" fontId="2" fillId="0" borderId="0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27" xfId="0" applyFont="1" applyBorder="1" applyAlignment="1">
      <alignment horizontal="center"/>
    </xf>
    <xf numFmtId="0" fontId="0" fillId="3" borderId="21" xfId="0" applyFill="1" applyBorder="1" applyAlignment="1"/>
    <xf numFmtId="0" fontId="2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0" fillId="0" borderId="12" xfId="0" applyFont="1" applyBorder="1" applyAlignment="1"/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/>
    <xf numFmtId="0" fontId="0" fillId="3" borderId="8" xfId="0" applyFill="1" applyBorder="1" applyAlignment="1">
      <alignment wrapText="1"/>
    </xf>
    <xf numFmtId="0" fontId="0" fillId="0" borderId="0" xfId="0" applyAlignment="1">
      <alignment vertical="center"/>
    </xf>
    <xf numFmtId="0" fontId="0" fillId="0" borderId="9" xfId="0" applyFont="1" applyBorder="1" applyAlignment="1"/>
    <xf numFmtId="0" fontId="2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0" fillId="3" borderId="5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1" fillId="0" borderId="0" xfId="0" applyFont="1" applyAlignment="1">
      <alignment vertical="center"/>
    </xf>
    <xf numFmtId="0" fontId="2" fillId="0" borderId="13" xfId="0" applyFont="1" applyBorder="1" applyAlignment="1">
      <alignment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vertical="center"/>
    </xf>
    <xf numFmtId="0" fontId="1" fillId="0" borderId="17" xfId="0" applyFont="1" applyBorder="1" applyAlignment="1">
      <alignment horizontal="center" vertical="center"/>
    </xf>
    <xf numFmtId="0" fontId="0" fillId="0" borderId="9" xfId="0" applyFont="1" applyBorder="1" applyAlignment="1">
      <alignment horizontal="right" vertical="center"/>
    </xf>
    <xf numFmtId="0" fontId="2" fillId="0" borderId="1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0" fillId="0" borderId="12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0" fillId="0" borderId="15" xfId="0" applyFont="1" applyBorder="1" applyAlignment="1">
      <alignment vertical="center" wrapText="1"/>
    </xf>
    <xf numFmtId="0" fontId="2" fillId="0" borderId="17" xfId="0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9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0" fillId="0" borderId="25" xfId="0" applyFont="1" applyBorder="1" applyAlignment="1">
      <alignment vertical="center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0" fillId="0" borderId="9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2" fillId="0" borderId="23" xfId="0" applyFont="1" applyFill="1" applyBorder="1" applyAlignment="1">
      <alignment vertical="center"/>
    </xf>
    <xf numFmtId="0" fontId="0" fillId="0" borderId="24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25" xfId="0" applyFont="1" applyBorder="1" applyAlignment="1">
      <alignment horizontal="left" vertical="center"/>
    </xf>
    <xf numFmtId="0" fontId="1" fillId="0" borderId="27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0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14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2" fillId="0" borderId="27" xfId="0" applyFont="1" applyBorder="1" applyAlignment="1">
      <alignment vertical="center"/>
    </xf>
    <xf numFmtId="0" fontId="0" fillId="3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0" fillId="0" borderId="22" xfId="0" applyBorder="1" applyAlignment="1">
      <alignment vertical="center"/>
    </xf>
    <xf numFmtId="0" fontId="3" fillId="0" borderId="23" xfId="0" applyFont="1" applyBorder="1" applyAlignment="1">
      <alignment vertical="center"/>
    </xf>
    <xf numFmtId="0" fontId="0" fillId="0" borderId="23" xfId="0" applyBorder="1" applyAlignment="1">
      <alignment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vertical="center" wrapText="1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3" fontId="0" fillId="0" borderId="32" xfId="0" applyNumberFormat="1" applyBorder="1" applyAlignment="1">
      <alignment vertical="center"/>
    </xf>
    <xf numFmtId="0" fontId="0" fillId="0" borderId="33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7" xfId="0" applyFill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2" fillId="2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Border="1" applyAlignment="1">
      <alignment vertical="center"/>
    </xf>
    <xf numFmtId="0" fontId="1" fillId="5" borderId="0" xfId="0" applyFont="1" applyFill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7" xfId="0" applyBorder="1" applyAlignment="1">
      <alignment horizontal="center" vertical="center"/>
    </xf>
    <xf numFmtId="0" fontId="1" fillId="4" borderId="0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/>
    </xf>
    <xf numFmtId="0" fontId="1" fillId="4" borderId="0" xfId="0" applyFont="1" applyFill="1" applyBorder="1" applyAlignment="1">
      <alignment vertical="center"/>
    </xf>
    <xf numFmtId="0" fontId="0" fillId="0" borderId="41" xfId="0" applyBorder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0" fillId="0" borderId="33" xfId="0" applyBorder="1" applyAlignment="1">
      <alignment vertical="center" wrapText="1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0" fillId="0" borderId="50" xfId="0" applyBorder="1" applyAlignment="1">
      <alignment vertical="center"/>
    </xf>
    <xf numFmtId="0" fontId="1" fillId="4" borderId="22" xfId="0" applyFont="1" applyFill="1" applyBorder="1" applyAlignment="1">
      <alignment vertical="center"/>
    </xf>
    <xf numFmtId="0" fontId="1" fillId="4" borderId="23" xfId="0" applyFont="1" applyFill="1" applyBorder="1" applyAlignment="1">
      <alignment vertical="center"/>
    </xf>
    <xf numFmtId="0" fontId="0" fillId="0" borderId="31" xfId="0" applyBorder="1" applyAlignment="1">
      <alignment horizontal="left" vertical="center"/>
    </xf>
    <xf numFmtId="0" fontId="0" fillId="0" borderId="51" xfId="0" applyBorder="1" applyAlignment="1">
      <alignment vertical="center"/>
    </xf>
    <xf numFmtId="0" fontId="0" fillId="0" borderId="44" xfId="0" applyBorder="1" applyAlignment="1">
      <alignment horizontal="left" vertical="center"/>
    </xf>
    <xf numFmtId="0" fontId="0" fillId="0" borderId="52" xfId="0" applyBorder="1" applyAlignment="1">
      <alignment vertical="center"/>
    </xf>
    <xf numFmtId="0" fontId="0" fillId="0" borderId="36" xfId="0" applyBorder="1" applyAlignment="1">
      <alignment horizontal="left" vertical="center"/>
    </xf>
    <xf numFmtId="0" fontId="0" fillId="0" borderId="53" xfId="0" applyBorder="1" applyAlignment="1">
      <alignment vertical="center"/>
    </xf>
    <xf numFmtId="0" fontId="0" fillId="0" borderId="33" xfId="0" applyBorder="1" applyAlignment="1">
      <alignment horizontal="left" vertical="center"/>
    </xf>
    <xf numFmtId="0" fontId="0" fillId="0" borderId="36" xfId="0" applyBorder="1" applyAlignment="1">
      <alignment horizontal="left" indent="1"/>
    </xf>
    <xf numFmtId="0" fontId="0" fillId="0" borderId="33" xfId="0" applyBorder="1"/>
    <xf numFmtId="0" fontId="0" fillId="0" borderId="33" xfId="0" applyBorder="1" applyAlignment="1">
      <alignment wrapText="1"/>
    </xf>
    <xf numFmtId="0" fontId="0" fillId="0" borderId="53" xfId="0" applyBorder="1"/>
    <xf numFmtId="0" fontId="0" fillId="0" borderId="39" xfId="0" applyBorder="1"/>
    <xf numFmtId="0" fontId="0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" fillId="0" borderId="9" xfId="0" applyFont="1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vertical="center" wrapText="1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vertical="center" wrapText="1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0" fillId="0" borderId="1" xfId="0" applyFont="1" applyBorder="1" applyAlignment="1">
      <alignment horizontal="left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0" borderId="15" xfId="0" applyFont="1" applyBorder="1" applyAlignment="1">
      <alignment horizontal="left" vertical="center"/>
    </xf>
    <xf numFmtId="0" fontId="2" fillId="0" borderId="17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28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28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/>
    </xf>
    <xf numFmtId="0" fontId="0" fillId="0" borderId="15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textRotation="90" wrapText="1"/>
    </xf>
    <xf numFmtId="0" fontId="1" fillId="4" borderId="8" xfId="0" applyFont="1" applyFill="1" applyBorder="1" applyAlignment="1">
      <alignment horizontal="center" vertical="center" textRotation="90" wrapText="1"/>
    </xf>
    <xf numFmtId="0" fontId="1" fillId="4" borderId="21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textRotation="90" wrapText="1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/>
    </xf>
    <xf numFmtId="0" fontId="0" fillId="0" borderId="20" xfId="0" applyBorder="1" applyAlignment="1">
      <alignment horizontal="right"/>
    </xf>
    <xf numFmtId="0" fontId="0" fillId="0" borderId="27" xfId="0" applyBorder="1" applyAlignment="1">
      <alignment horizontal="right"/>
    </xf>
    <xf numFmtId="0" fontId="1" fillId="0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3" borderId="8" xfId="0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0" fontId="0" fillId="3" borderId="8" xfId="0" applyFill="1" applyBorder="1" applyAlignment="1">
      <alignment horizontal="left" vertical="center" wrapText="1"/>
    </xf>
    <xf numFmtId="0" fontId="0" fillId="3" borderId="21" xfId="0" applyFill="1" applyBorder="1" applyAlignment="1">
      <alignment horizontal="left" vertical="center"/>
    </xf>
    <xf numFmtId="0" fontId="0" fillId="0" borderId="24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10" xfId="0" applyFill="1" applyBorder="1" applyAlignment="1">
      <alignment vertical="center"/>
    </xf>
    <xf numFmtId="0" fontId="0" fillId="3" borderId="1" xfId="0" applyFill="1" applyBorder="1" applyAlignment="1">
      <alignment vertical="center" wrapText="1"/>
    </xf>
    <xf numFmtId="0" fontId="1" fillId="0" borderId="2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4" borderId="0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4" xfId="0" applyBorder="1" applyAlignment="1">
      <alignment vertical="center"/>
    </xf>
    <xf numFmtId="0" fontId="0" fillId="0" borderId="55" xfId="0" applyBorder="1" applyAlignment="1">
      <alignment vertical="center"/>
    </xf>
    <xf numFmtId="0" fontId="0" fillId="0" borderId="55" xfId="0" applyBorder="1" applyAlignment="1">
      <alignment vertical="center" wrapText="1"/>
    </xf>
    <xf numFmtId="0" fontId="0" fillId="0" borderId="56" xfId="0" applyBorder="1" applyAlignment="1">
      <alignment vertical="center"/>
    </xf>
    <xf numFmtId="0" fontId="0" fillId="0" borderId="40" xfId="0" applyBorder="1" applyAlignment="1">
      <alignment horizontal="left" indent="1"/>
    </xf>
    <xf numFmtId="0" fontId="0" fillId="0" borderId="41" xfId="0" applyBorder="1"/>
    <xf numFmtId="0" fontId="0" fillId="0" borderId="57" xfId="0" applyBorder="1"/>
    <xf numFmtId="0" fontId="0" fillId="0" borderId="43" xfId="0" applyBorder="1"/>
    <xf numFmtId="0" fontId="2" fillId="0" borderId="20" xfId="0" applyFont="1" applyFill="1" applyBorder="1" applyAlignment="1">
      <alignment vertical="center"/>
    </xf>
    <xf numFmtId="0" fontId="2" fillId="0" borderId="27" xfId="0" applyFont="1" applyFill="1" applyBorder="1" applyAlignment="1">
      <alignment vertical="center"/>
    </xf>
    <xf numFmtId="2" fontId="0" fillId="0" borderId="24" xfId="0" applyNumberFormat="1" applyFill="1" applyBorder="1" applyAlignment="1">
      <alignment vertical="center"/>
    </xf>
    <xf numFmtId="0" fontId="1" fillId="0" borderId="24" xfId="0" applyFont="1" applyFill="1" applyBorder="1" applyAlignment="1">
      <alignment horizontal="center" vertical="center"/>
    </xf>
    <xf numFmtId="2" fontId="0" fillId="0" borderId="14" xfId="0" applyNumberFormat="1" applyFill="1" applyBorder="1" applyAlignment="1">
      <alignment vertical="center"/>
    </xf>
    <xf numFmtId="0" fontId="0" fillId="0" borderId="20" xfId="0" applyNumberFormat="1" applyFill="1" applyBorder="1" applyAlignment="1">
      <alignment vertical="center"/>
    </xf>
    <xf numFmtId="2" fontId="0" fillId="0" borderId="20" xfId="0" applyNumberFormat="1" applyFill="1" applyBorder="1" applyAlignment="1">
      <alignment vertical="center"/>
    </xf>
    <xf numFmtId="0" fontId="0" fillId="3" borderId="8" xfId="0" applyFill="1" applyBorder="1" applyAlignment="1">
      <alignment horizontal="center" wrapText="1"/>
    </xf>
    <xf numFmtId="0" fontId="0" fillId="3" borderId="5" xfId="0" applyFill="1" applyBorder="1" applyAlignment="1">
      <alignment vertical="center" wrapText="1"/>
    </xf>
    <xf numFmtId="0" fontId="0" fillId="3" borderId="0" xfId="0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E50"/>
  <sheetViews>
    <sheetView workbookViewId="0">
      <selection activeCell="C10" sqref="C10"/>
    </sheetView>
  </sheetViews>
  <sheetFormatPr defaultRowHeight="15"/>
  <cols>
    <col min="1" max="1" width="3.5703125" customWidth="1"/>
    <col min="2" max="2" width="28.7109375" customWidth="1"/>
    <col min="3" max="3" width="23" customWidth="1"/>
    <col min="4" max="4" width="22.42578125" customWidth="1"/>
    <col min="5" max="5" width="24.85546875" customWidth="1"/>
  </cols>
  <sheetData>
    <row r="3" spans="1:5" ht="15" customHeight="1">
      <c r="B3" s="2" t="s">
        <v>282</v>
      </c>
      <c r="C3" s="3">
        <v>2016</v>
      </c>
      <c r="D3" s="4"/>
      <c r="E3" s="5"/>
    </row>
    <row r="4" spans="1:5" ht="15" customHeight="1">
      <c r="B4" s="6" t="s">
        <v>0</v>
      </c>
      <c r="C4" s="5" t="s">
        <v>568</v>
      </c>
      <c r="D4" s="7"/>
      <c r="E4" s="5"/>
    </row>
    <row r="5" spans="1:5" ht="15" customHeight="1">
      <c r="B5" s="8" t="s">
        <v>1</v>
      </c>
      <c r="C5" s="9" t="s">
        <v>358</v>
      </c>
      <c r="D5" s="10"/>
      <c r="E5" s="5"/>
    </row>
    <row r="6" spans="1:5" ht="15" customHeight="1"/>
    <row r="7" spans="1:5" ht="15" customHeight="1">
      <c r="B7" s="11" t="s">
        <v>2</v>
      </c>
    </row>
    <row r="8" spans="1:5" ht="15" customHeight="1">
      <c r="B8" s="12" t="s">
        <v>3</v>
      </c>
      <c r="C8" s="13" t="s">
        <v>4</v>
      </c>
      <c r="D8" s="14" t="s">
        <v>5</v>
      </c>
      <c r="E8" s="11"/>
    </row>
    <row r="9" spans="1:5" ht="15" customHeight="1">
      <c r="B9" s="15"/>
      <c r="C9" s="16"/>
      <c r="D9" s="17"/>
      <c r="E9" s="11"/>
    </row>
    <row r="10" spans="1:5" ht="15" customHeight="1">
      <c r="B10" s="18" t="s">
        <v>6</v>
      </c>
      <c r="C10" s="19" t="s">
        <v>370</v>
      </c>
      <c r="D10" s="20">
        <v>17562942</v>
      </c>
      <c r="E10" s="5"/>
    </row>
    <row r="11" spans="1:5" ht="15" customHeight="1">
      <c r="B11" s="18" t="s">
        <v>7</v>
      </c>
      <c r="C11" s="19" t="s">
        <v>371</v>
      </c>
      <c r="D11" s="20">
        <v>17612233</v>
      </c>
      <c r="E11" s="5"/>
    </row>
    <row r="12" spans="1:5" ht="15" customHeight="1">
      <c r="A12" t="s">
        <v>292</v>
      </c>
      <c r="B12" s="18" t="s">
        <v>307</v>
      </c>
      <c r="C12" s="19" t="s">
        <v>372</v>
      </c>
      <c r="D12" s="20">
        <v>17323492</v>
      </c>
      <c r="E12" s="5"/>
    </row>
    <row r="13" spans="1:5" ht="15" customHeight="1">
      <c r="B13" s="18" t="s">
        <v>306</v>
      </c>
      <c r="C13" s="19" t="s">
        <v>373</v>
      </c>
      <c r="D13" s="20">
        <v>17461801</v>
      </c>
      <c r="E13" s="5"/>
    </row>
    <row r="14" spans="1:5" ht="15" customHeight="1">
      <c r="B14" s="18" t="s">
        <v>8</v>
      </c>
      <c r="C14" s="19" t="s">
        <v>374</v>
      </c>
      <c r="D14" s="20">
        <v>17715411</v>
      </c>
      <c r="E14" s="5"/>
    </row>
    <row r="15" spans="1:5" ht="15" customHeight="1">
      <c r="B15" s="18" t="s">
        <v>228</v>
      </c>
      <c r="C15" s="19" t="s">
        <v>375</v>
      </c>
      <c r="D15" s="20">
        <v>17802926</v>
      </c>
      <c r="E15" s="5"/>
    </row>
    <row r="16" spans="1:5" ht="15" customHeight="1">
      <c r="B16" s="18" t="s">
        <v>9</v>
      </c>
      <c r="C16" s="19" t="s">
        <v>376</v>
      </c>
      <c r="D16" s="20">
        <v>17881031</v>
      </c>
      <c r="E16" s="5"/>
    </row>
    <row r="17" spans="2:5" ht="15" customHeight="1">
      <c r="B17" s="18" t="s">
        <v>9</v>
      </c>
      <c r="C17" s="19" t="s">
        <v>377</v>
      </c>
      <c r="D17" s="20">
        <v>17574943</v>
      </c>
      <c r="E17" s="5"/>
    </row>
    <row r="18" spans="2:5" ht="15" customHeight="1">
      <c r="B18" s="18" t="s">
        <v>9</v>
      </c>
      <c r="C18" s="19" t="s">
        <v>380</v>
      </c>
      <c r="D18" s="20">
        <v>77480074</v>
      </c>
      <c r="E18" s="5"/>
    </row>
    <row r="19" spans="2:5" ht="15" customHeight="1">
      <c r="B19" s="18" t="s">
        <v>9</v>
      </c>
      <c r="C19" s="19" t="s">
        <v>378</v>
      </c>
      <c r="D19" s="20">
        <v>17741444</v>
      </c>
      <c r="E19" s="5"/>
    </row>
    <row r="20" spans="2:5" ht="15" customHeight="1">
      <c r="B20" s="18" t="s">
        <v>9</v>
      </c>
      <c r="C20" s="19" t="s">
        <v>379</v>
      </c>
      <c r="D20" s="20">
        <v>17784072</v>
      </c>
      <c r="E20" s="5"/>
    </row>
    <row r="22" spans="2:5">
      <c r="B22" s="21" t="s">
        <v>220</v>
      </c>
    </row>
    <row r="23" spans="2:5">
      <c r="B23" s="12" t="s">
        <v>4</v>
      </c>
      <c r="C23" s="14" t="s">
        <v>5</v>
      </c>
    </row>
    <row r="24" spans="2:5" ht="15" customHeight="1">
      <c r="B24" s="19" t="s">
        <v>370</v>
      </c>
      <c r="C24" s="20">
        <v>17562942</v>
      </c>
      <c r="E24" s="5"/>
    </row>
    <row r="25" spans="2:5">
      <c r="B25" s="19" t="s">
        <v>374</v>
      </c>
      <c r="C25" s="20">
        <v>17715411</v>
      </c>
    </row>
    <row r="26" spans="2:5">
      <c r="B26" s="19" t="s">
        <v>376</v>
      </c>
      <c r="C26" s="20">
        <v>17881031</v>
      </c>
    </row>
    <row r="27" spans="2:5">
      <c r="B27" s="19" t="s">
        <v>377</v>
      </c>
      <c r="C27" s="20">
        <v>17574943</v>
      </c>
    </row>
    <row r="28" spans="2:5">
      <c r="B28" s="19" t="s">
        <v>380</v>
      </c>
      <c r="C28" s="20">
        <v>77480074</v>
      </c>
    </row>
    <row r="29" spans="2:5">
      <c r="B29" s="19" t="s">
        <v>378</v>
      </c>
      <c r="C29" s="20">
        <v>17741444</v>
      </c>
    </row>
    <row r="30" spans="2:5">
      <c r="B30" s="19" t="s">
        <v>379</v>
      </c>
      <c r="C30" s="20">
        <v>17784072</v>
      </c>
    </row>
    <row r="32" spans="2:5">
      <c r="B32" s="12" t="s">
        <v>221</v>
      </c>
      <c r="C32" s="14" t="s">
        <v>21</v>
      </c>
    </row>
    <row r="33" spans="2:4">
      <c r="B33" s="18" t="s">
        <v>224</v>
      </c>
      <c r="C33" s="20">
        <v>17516556</v>
      </c>
    </row>
    <row r="34" spans="2:4">
      <c r="B34" s="18" t="s">
        <v>225</v>
      </c>
      <c r="C34" s="20">
        <v>17943565</v>
      </c>
    </row>
    <row r="35" spans="2:4">
      <c r="B35" s="18" t="s">
        <v>226</v>
      </c>
      <c r="C35" s="20">
        <v>17790307</v>
      </c>
    </row>
    <row r="36" spans="2:4">
      <c r="B36" s="18" t="s">
        <v>222</v>
      </c>
      <c r="C36" s="20">
        <v>17697789</v>
      </c>
    </row>
    <row r="37" spans="2:4">
      <c r="B37" s="18" t="s">
        <v>223</v>
      </c>
      <c r="C37" s="331" t="s">
        <v>567</v>
      </c>
    </row>
    <row r="38" spans="2:4">
      <c r="B38" s="35" t="s">
        <v>124</v>
      </c>
      <c r="C38" s="332" t="s">
        <v>567</v>
      </c>
    </row>
    <row r="40" spans="2:4">
      <c r="B40" s="12" t="s">
        <v>227</v>
      </c>
      <c r="C40" s="14" t="s">
        <v>4</v>
      </c>
      <c r="D40" s="14" t="s">
        <v>5</v>
      </c>
    </row>
    <row r="41" spans="2:4">
      <c r="B41" s="18" t="s">
        <v>224</v>
      </c>
      <c r="C41" s="20" t="s">
        <v>381</v>
      </c>
      <c r="D41" s="20"/>
    </row>
    <row r="42" spans="2:4">
      <c r="B42" s="18" t="s">
        <v>225</v>
      </c>
      <c r="C42" s="20" t="s">
        <v>382</v>
      </c>
      <c r="D42" s="20"/>
    </row>
    <row r="43" spans="2:4">
      <c r="B43" s="18" t="s">
        <v>226</v>
      </c>
      <c r="C43" s="20" t="s">
        <v>383</v>
      </c>
      <c r="D43" s="20"/>
    </row>
    <row r="44" spans="2:4">
      <c r="B44" s="18" t="s">
        <v>222</v>
      </c>
      <c r="C44" s="20" t="s">
        <v>384</v>
      </c>
      <c r="D44" s="20"/>
    </row>
    <row r="45" spans="2:4">
      <c r="B45" s="35" t="s">
        <v>223</v>
      </c>
      <c r="C45" s="36"/>
      <c r="D45" s="36"/>
    </row>
    <row r="49" spans="2:5">
      <c r="B49" s="2"/>
      <c r="C49" s="3" t="s">
        <v>4</v>
      </c>
      <c r="D49" s="4" t="s">
        <v>10</v>
      </c>
      <c r="E49" s="5"/>
    </row>
    <row r="50" spans="2:5">
      <c r="B50" s="8" t="s">
        <v>11</v>
      </c>
      <c r="C50" s="9" t="s">
        <v>385</v>
      </c>
      <c r="D50" s="10" t="s">
        <v>386</v>
      </c>
      <c r="E50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12"/>
  <sheetViews>
    <sheetView workbookViewId="0">
      <pane ySplit="2" topLeftCell="A3" activePane="bottomLeft" state="frozen"/>
      <selection pane="bottomLeft" activeCell="C111" sqref="C111"/>
    </sheetView>
  </sheetViews>
  <sheetFormatPr defaultRowHeight="15"/>
  <cols>
    <col min="1" max="1" width="9.140625" style="87"/>
    <col min="2" max="2" width="52.42578125" style="87" customWidth="1"/>
    <col min="3" max="3" width="8" style="87" customWidth="1"/>
    <col min="4" max="4" width="11.7109375" style="64" customWidth="1"/>
    <col min="5" max="5" width="6.5703125" style="87" customWidth="1"/>
    <col min="6" max="6" width="19.42578125" style="87" bestFit="1" customWidth="1"/>
    <col min="7" max="7" width="23" style="64" customWidth="1"/>
    <col min="8" max="8" width="9.140625" style="64"/>
    <col min="9" max="9" width="15.7109375" style="87" customWidth="1"/>
    <col min="10" max="10" width="10.85546875" style="87" bestFit="1" customWidth="1"/>
    <col min="11" max="16384" width="9.140625" style="87"/>
  </cols>
  <sheetData>
    <row r="2" spans="2:8">
      <c r="B2" s="133" t="s">
        <v>12</v>
      </c>
      <c r="C2" s="133" t="s">
        <v>13</v>
      </c>
      <c r="D2" s="334" t="s">
        <v>14</v>
      </c>
      <c r="E2" s="334"/>
      <c r="F2" s="133" t="s">
        <v>15</v>
      </c>
      <c r="G2" s="334" t="s">
        <v>16</v>
      </c>
      <c r="H2" s="334" t="s">
        <v>252</v>
      </c>
    </row>
    <row r="3" spans="2:8">
      <c r="B3" s="95" t="s">
        <v>17</v>
      </c>
      <c r="C3" s="95"/>
      <c r="D3" s="62"/>
      <c r="E3" s="62"/>
      <c r="F3" s="120"/>
      <c r="G3" s="333"/>
    </row>
    <row r="4" spans="2:8">
      <c r="B4" s="65" t="s">
        <v>19</v>
      </c>
      <c r="C4" s="96"/>
      <c r="D4" s="97"/>
      <c r="E4" s="98"/>
      <c r="F4" s="258" t="s">
        <v>18</v>
      </c>
      <c r="G4" s="255"/>
      <c r="H4" s="258">
        <v>2015</v>
      </c>
    </row>
    <row r="5" spans="2:8">
      <c r="B5" s="99" t="s">
        <v>20</v>
      </c>
      <c r="C5" s="100" t="s">
        <v>21</v>
      </c>
      <c r="D5" s="72">
        <v>3989</v>
      </c>
      <c r="E5" s="98"/>
      <c r="F5" s="259"/>
      <c r="G5" s="256"/>
      <c r="H5" s="259"/>
    </row>
    <row r="6" spans="2:8">
      <c r="B6" s="99" t="s">
        <v>22</v>
      </c>
      <c r="C6" s="100" t="s">
        <v>21</v>
      </c>
      <c r="D6" s="72">
        <v>2214</v>
      </c>
      <c r="E6" s="98"/>
      <c r="F6" s="259"/>
      <c r="G6" s="256"/>
      <c r="H6" s="259"/>
    </row>
    <row r="7" spans="2:8">
      <c r="B7" s="70" t="s">
        <v>23</v>
      </c>
      <c r="C7" s="100"/>
      <c r="D7" s="72"/>
      <c r="E7" s="98"/>
      <c r="F7" s="259"/>
      <c r="G7" s="256"/>
      <c r="H7" s="259"/>
    </row>
    <row r="8" spans="2:8">
      <c r="B8" s="99" t="s">
        <v>24</v>
      </c>
      <c r="C8" s="100" t="s">
        <v>21</v>
      </c>
      <c r="D8" s="72">
        <v>1775</v>
      </c>
      <c r="E8" s="98"/>
      <c r="F8" s="259"/>
      <c r="G8" s="256"/>
      <c r="H8" s="259"/>
    </row>
    <row r="9" spans="2:8">
      <c r="B9" s="99" t="s">
        <v>25</v>
      </c>
      <c r="C9" s="100" t="s">
        <v>21</v>
      </c>
      <c r="D9" s="72">
        <v>3929</v>
      </c>
      <c r="E9" s="98"/>
      <c r="F9" s="259"/>
      <c r="G9" s="256"/>
      <c r="H9" s="259"/>
    </row>
    <row r="10" spans="2:8">
      <c r="B10" s="99" t="s">
        <v>231</v>
      </c>
      <c r="C10" s="100" t="s">
        <v>21</v>
      </c>
      <c r="D10" s="72">
        <v>94</v>
      </c>
      <c r="E10" s="98"/>
      <c r="F10" s="259"/>
      <c r="G10" s="256"/>
      <c r="H10" s="259"/>
    </row>
    <row r="11" spans="2:8">
      <c r="B11" s="142" t="s">
        <v>229</v>
      </c>
      <c r="C11" s="100"/>
      <c r="D11" s="72"/>
      <c r="E11" s="98"/>
      <c r="F11" s="259"/>
      <c r="G11" s="256"/>
      <c r="H11" s="259"/>
    </row>
    <row r="12" spans="2:8">
      <c r="B12" s="99" t="s">
        <v>232</v>
      </c>
      <c r="C12" s="100" t="s">
        <v>21</v>
      </c>
      <c r="D12" s="72">
        <v>578</v>
      </c>
      <c r="E12" s="98"/>
      <c r="F12" s="259"/>
      <c r="G12" s="256"/>
      <c r="H12" s="259"/>
    </row>
    <row r="13" spans="2:8">
      <c r="B13" s="99" t="s">
        <v>233</v>
      </c>
      <c r="C13" s="100" t="s">
        <v>21</v>
      </c>
      <c r="D13" s="72">
        <v>210</v>
      </c>
      <c r="E13" s="98"/>
      <c r="F13" s="259"/>
      <c r="G13" s="256"/>
      <c r="H13" s="259"/>
    </row>
    <row r="14" spans="2:8">
      <c r="B14" s="70" t="s">
        <v>230</v>
      </c>
      <c r="C14" s="100"/>
      <c r="D14" s="72"/>
      <c r="E14" s="98"/>
      <c r="F14" s="259"/>
      <c r="G14" s="256"/>
      <c r="H14" s="259"/>
    </row>
    <row r="15" spans="2:8">
      <c r="B15" s="99" t="s">
        <v>234</v>
      </c>
      <c r="C15" s="100" t="s">
        <v>21</v>
      </c>
      <c r="D15" s="72">
        <v>368</v>
      </c>
      <c r="E15" s="98"/>
      <c r="F15" s="259"/>
      <c r="G15" s="256"/>
      <c r="H15" s="259"/>
    </row>
    <row r="16" spans="2:8">
      <c r="B16" s="99" t="s">
        <v>235</v>
      </c>
      <c r="C16" s="100" t="s">
        <v>21</v>
      </c>
      <c r="D16" s="72">
        <v>1145</v>
      </c>
      <c r="E16" s="98"/>
      <c r="F16" s="259"/>
      <c r="G16" s="256"/>
      <c r="H16" s="259"/>
    </row>
    <row r="17" spans="2:9">
      <c r="B17" s="102" t="s">
        <v>236</v>
      </c>
      <c r="C17" s="103" t="s">
        <v>21</v>
      </c>
      <c r="D17" s="335">
        <v>22</v>
      </c>
      <c r="E17" s="98"/>
      <c r="F17" s="260"/>
      <c r="G17" s="257"/>
      <c r="H17" s="260"/>
    </row>
    <row r="18" spans="2:9">
      <c r="B18" s="104"/>
      <c r="C18" s="105"/>
      <c r="D18" s="63"/>
      <c r="E18" s="98"/>
    </row>
    <row r="20" spans="2:9">
      <c r="B20" s="106" t="s">
        <v>27</v>
      </c>
      <c r="C20" s="96" t="s">
        <v>21</v>
      </c>
      <c r="D20" s="67">
        <v>0</v>
      </c>
      <c r="F20" s="258" t="s">
        <v>18</v>
      </c>
      <c r="G20" s="255"/>
      <c r="H20" s="258">
        <v>2015</v>
      </c>
      <c r="I20" s="68"/>
    </row>
    <row r="21" spans="2:9">
      <c r="B21" s="107" t="s">
        <v>237</v>
      </c>
      <c r="C21" s="100"/>
      <c r="D21" s="72"/>
      <c r="F21" s="259"/>
      <c r="G21" s="256"/>
      <c r="H21" s="259"/>
    </row>
    <row r="22" spans="2:9">
      <c r="B22" s="99" t="s">
        <v>238</v>
      </c>
      <c r="C22" s="100" t="s">
        <v>21</v>
      </c>
      <c r="D22" s="72">
        <v>0</v>
      </c>
      <c r="F22" s="259"/>
      <c r="G22" s="256"/>
      <c r="H22" s="259"/>
    </row>
    <row r="23" spans="2:9">
      <c r="B23" s="99" t="s">
        <v>239</v>
      </c>
      <c r="C23" s="100" t="s">
        <v>21</v>
      </c>
      <c r="D23" s="72">
        <v>1459</v>
      </c>
      <c r="F23" s="259"/>
      <c r="G23" s="256"/>
      <c r="H23" s="259"/>
    </row>
    <row r="24" spans="2:9">
      <c r="B24" s="108" t="s">
        <v>240</v>
      </c>
      <c r="C24" s="100" t="s">
        <v>45</v>
      </c>
      <c r="D24" s="72">
        <v>16</v>
      </c>
      <c r="F24" s="259"/>
      <c r="G24" s="256"/>
      <c r="H24" s="259"/>
    </row>
    <row r="25" spans="2:9">
      <c r="B25" s="107" t="s">
        <v>28</v>
      </c>
      <c r="C25" s="100"/>
      <c r="D25" s="72"/>
      <c r="F25" s="259"/>
      <c r="G25" s="256"/>
      <c r="H25" s="259"/>
    </row>
    <row r="26" spans="2:9">
      <c r="B26" s="107" t="s">
        <v>283</v>
      </c>
      <c r="C26" s="100" t="s">
        <v>45</v>
      </c>
      <c r="D26" s="239">
        <v>0</v>
      </c>
      <c r="F26" s="259"/>
      <c r="G26" s="233"/>
      <c r="H26" s="259"/>
    </row>
    <row r="27" spans="2:9">
      <c r="B27" s="99" t="s">
        <v>18</v>
      </c>
      <c r="C27" s="100" t="s">
        <v>45</v>
      </c>
      <c r="D27" s="236">
        <v>0</v>
      </c>
      <c r="F27" s="259"/>
      <c r="G27" s="233"/>
      <c r="H27" s="259"/>
    </row>
    <row r="28" spans="2:9">
      <c r="B28" s="99" t="s">
        <v>308</v>
      </c>
      <c r="C28" s="100" t="s">
        <v>45</v>
      </c>
      <c r="D28" s="236">
        <v>0</v>
      </c>
      <c r="F28" s="259"/>
      <c r="G28" s="233"/>
      <c r="H28" s="259"/>
    </row>
    <row r="29" spans="2:9">
      <c r="B29" s="99" t="s">
        <v>309</v>
      </c>
      <c r="C29" s="100" t="s">
        <v>45</v>
      </c>
      <c r="D29" s="236">
        <v>0</v>
      </c>
      <c r="F29" s="259"/>
      <c r="G29" s="233"/>
      <c r="H29" s="259"/>
    </row>
    <row r="30" spans="2:9">
      <c r="B30" s="99" t="s">
        <v>310</v>
      </c>
      <c r="C30" s="100" t="s">
        <v>45</v>
      </c>
      <c r="D30" s="236"/>
      <c r="F30" s="259"/>
      <c r="G30" s="233"/>
      <c r="H30" s="259"/>
    </row>
    <row r="31" spans="2:9">
      <c r="B31" s="99" t="s">
        <v>308</v>
      </c>
      <c r="C31" s="100" t="s">
        <v>45</v>
      </c>
      <c r="D31" s="236">
        <v>0</v>
      </c>
      <c r="F31" s="259"/>
      <c r="G31" s="233"/>
      <c r="H31" s="259"/>
    </row>
    <row r="32" spans="2:9">
      <c r="B32" s="102" t="s">
        <v>309</v>
      </c>
      <c r="C32" s="103" t="s">
        <v>21</v>
      </c>
      <c r="D32" s="335">
        <v>0</v>
      </c>
      <c r="F32" s="260"/>
      <c r="G32" s="230"/>
      <c r="H32" s="260"/>
    </row>
    <row r="34" spans="2:8">
      <c r="B34" s="95" t="s">
        <v>241</v>
      </c>
      <c r="C34" s="95"/>
      <c r="D34" s="62"/>
      <c r="E34" s="110"/>
    </row>
    <row r="35" spans="2:8">
      <c r="B35" s="106" t="s">
        <v>26</v>
      </c>
      <c r="C35" s="96"/>
      <c r="D35" s="97"/>
      <c r="F35" s="258" t="s">
        <v>43</v>
      </c>
      <c r="G35" s="258"/>
      <c r="H35" s="258">
        <v>2015</v>
      </c>
    </row>
    <row r="36" spans="2:8">
      <c r="B36" s="99" t="s">
        <v>225</v>
      </c>
      <c r="C36" s="100" t="s">
        <v>45</v>
      </c>
      <c r="D36" s="72">
        <v>0</v>
      </c>
      <c r="F36" s="259"/>
      <c r="G36" s="259"/>
      <c r="H36" s="259"/>
    </row>
    <row r="37" spans="2:8">
      <c r="B37" s="99" t="s">
        <v>224</v>
      </c>
      <c r="C37" s="100" t="s">
        <v>45</v>
      </c>
      <c r="D37" s="72">
        <v>0</v>
      </c>
      <c r="F37" s="259"/>
      <c r="G37" s="259"/>
      <c r="H37" s="259"/>
    </row>
    <row r="38" spans="2:8">
      <c r="B38" s="99" t="s">
        <v>226</v>
      </c>
      <c r="C38" s="100" t="s">
        <v>45</v>
      </c>
      <c r="D38" s="72">
        <v>0</v>
      </c>
      <c r="F38" s="259"/>
      <c r="G38" s="259"/>
      <c r="H38" s="259"/>
    </row>
    <row r="39" spans="2:8">
      <c r="B39" s="107" t="s">
        <v>242</v>
      </c>
      <c r="C39" s="100" t="s">
        <v>45</v>
      </c>
      <c r="D39" s="72">
        <v>0</v>
      </c>
      <c r="F39" s="259"/>
      <c r="G39" s="259"/>
      <c r="H39" s="259"/>
    </row>
    <row r="40" spans="2:8">
      <c r="B40" s="107" t="s">
        <v>243</v>
      </c>
      <c r="C40" s="100" t="s">
        <v>45</v>
      </c>
      <c r="D40" s="72"/>
      <c r="F40" s="259"/>
      <c r="G40" s="259"/>
      <c r="H40" s="259"/>
    </row>
    <row r="41" spans="2:8">
      <c r="B41" s="111" t="s">
        <v>244</v>
      </c>
      <c r="C41" s="103" t="s">
        <v>21</v>
      </c>
      <c r="D41" s="335" t="s">
        <v>368</v>
      </c>
      <c r="F41" s="260"/>
      <c r="G41" s="260"/>
      <c r="H41" s="260"/>
    </row>
    <row r="43" spans="2:8">
      <c r="B43" s="95" t="s">
        <v>314</v>
      </c>
    </row>
    <row r="44" spans="2:8">
      <c r="B44" s="249" t="s">
        <v>315</v>
      </c>
      <c r="C44" s="251" t="s">
        <v>45</v>
      </c>
      <c r="D44" s="253">
        <v>3</v>
      </c>
      <c r="F44" s="258" t="s">
        <v>43</v>
      </c>
      <c r="G44" s="93" t="s">
        <v>345</v>
      </c>
      <c r="H44" s="231">
        <v>2011</v>
      </c>
    </row>
    <row r="45" spans="2:8">
      <c r="B45" s="242"/>
      <c r="C45" s="244"/>
      <c r="D45" s="246"/>
      <c r="F45" s="259"/>
      <c r="G45" s="73" t="s">
        <v>357</v>
      </c>
      <c r="H45" s="229">
        <v>2013</v>
      </c>
    </row>
    <row r="46" spans="2:8">
      <c r="B46" s="250"/>
      <c r="C46" s="252"/>
      <c r="D46" s="254"/>
      <c r="F46" s="259"/>
      <c r="G46" s="73" t="s">
        <v>358</v>
      </c>
      <c r="H46" s="229">
        <v>2015</v>
      </c>
    </row>
    <row r="47" spans="2:8">
      <c r="B47" s="241" t="s">
        <v>316</v>
      </c>
      <c r="C47" s="243" t="s">
        <v>45</v>
      </c>
      <c r="D47" s="245">
        <v>2</v>
      </c>
      <c r="F47" s="259"/>
      <c r="G47" s="73" t="s">
        <v>352</v>
      </c>
      <c r="H47" s="259">
        <v>2014</v>
      </c>
    </row>
    <row r="48" spans="2:8">
      <c r="B48" s="250"/>
      <c r="C48" s="252"/>
      <c r="D48" s="254"/>
      <c r="F48" s="259"/>
      <c r="G48" s="73" t="s">
        <v>351</v>
      </c>
      <c r="H48" s="259"/>
    </row>
    <row r="49" spans="2:8">
      <c r="B49" s="70" t="s">
        <v>317</v>
      </c>
      <c r="C49" s="100" t="s">
        <v>45</v>
      </c>
      <c r="D49" s="109">
        <v>1</v>
      </c>
      <c r="F49" s="259"/>
      <c r="G49" s="73" t="s">
        <v>353</v>
      </c>
      <c r="H49" s="229">
        <v>2014</v>
      </c>
    </row>
    <row r="50" spans="2:8">
      <c r="B50" s="70" t="s">
        <v>318</v>
      </c>
      <c r="C50" s="100" t="s">
        <v>45</v>
      </c>
      <c r="D50" s="109" t="s">
        <v>337</v>
      </c>
      <c r="F50" s="259"/>
      <c r="G50" s="73"/>
      <c r="H50" s="229"/>
    </row>
    <row r="51" spans="2:8">
      <c r="B51" s="241" t="s">
        <v>320</v>
      </c>
      <c r="C51" s="243" t="s">
        <v>45</v>
      </c>
      <c r="D51" s="245">
        <v>3</v>
      </c>
      <c r="F51" s="259"/>
      <c r="G51" s="73" t="s">
        <v>345</v>
      </c>
      <c r="H51" s="229">
        <v>2012</v>
      </c>
    </row>
    <row r="52" spans="2:8">
      <c r="B52" s="242"/>
      <c r="C52" s="244"/>
      <c r="D52" s="246"/>
      <c r="F52" s="259"/>
      <c r="G52" s="73" t="s">
        <v>359</v>
      </c>
      <c r="H52" s="229">
        <v>2011</v>
      </c>
    </row>
    <row r="53" spans="2:8">
      <c r="B53" s="250"/>
      <c r="C53" s="252"/>
      <c r="D53" s="254"/>
      <c r="F53" s="259"/>
      <c r="G53" s="73" t="s">
        <v>360</v>
      </c>
      <c r="H53" s="229">
        <v>2011</v>
      </c>
    </row>
    <row r="54" spans="2:8" ht="30">
      <c r="B54" s="247" t="s">
        <v>321</v>
      </c>
      <c r="C54" s="243" t="s">
        <v>45</v>
      </c>
      <c r="D54" s="245">
        <v>7</v>
      </c>
      <c r="F54" s="259"/>
      <c r="G54" s="336" t="s">
        <v>361</v>
      </c>
      <c r="H54" s="229">
        <v>2010</v>
      </c>
    </row>
    <row r="55" spans="2:8">
      <c r="B55" s="248"/>
      <c r="C55" s="244"/>
      <c r="D55" s="246"/>
      <c r="F55" s="259"/>
      <c r="G55" s="73" t="s">
        <v>362</v>
      </c>
      <c r="H55" s="229">
        <v>2012</v>
      </c>
    </row>
    <row r="56" spans="2:8" ht="30">
      <c r="B56" s="248"/>
      <c r="C56" s="244"/>
      <c r="D56" s="246"/>
      <c r="F56" s="259"/>
      <c r="G56" s="336" t="s">
        <v>363</v>
      </c>
      <c r="H56" s="229">
        <v>2013</v>
      </c>
    </row>
    <row r="57" spans="2:8" ht="30">
      <c r="B57" s="248"/>
      <c r="C57" s="244"/>
      <c r="D57" s="246"/>
      <c r="F57" s="259"/>
      <c r="G57" s="336" t="s">
        <v>364</v>
      </c>
      <c r="H57" s="229">
        <v>2008</v>
      </c>
    </row>
    <row r="58" spans="2:8" ht="30">
      <c r="B58" s="248"/>
      <c r="C58" s="244"/>
      <c r="D58" s="246"/>
      <c r="F58" s="259"/>
      <c r="G58" s="336" t="s">
        <v>365</v>
      </c>
      <c r="H58" s="229">
        <v>2008</v>
      </c>
    </row>
    <row r="59" spans="2:8" ht="30">
      <c r="B59" s="248"/>
      <c r="C59" s="244"/>
      <c r="D59" s="246"/>
      <c r="F59" s="259"/>
      <c r="G59" s="336" t="s">
        <v>366</v>
      </c>
      <c r="H59" s="229">
        <v>2008</v>
      </c>
    </row>
    <row r="60" spans="2:8" ht="30">
      <c r="B60" s="248"/>
      <c r="C60" s="244"/>
      <c r="D60" s="246"/>
      <c r="F60" s="259"/>
      <c r="G60" s="336" t="s">
        <v>367</v>
      </c>
      <c r="H60" s="229">
        <v>2015</v>
      </c>
    </row>
    <row r="61" spans="2:8">
      <c r="B61" s="113" t="s">
        <v>319</v>
      </c>
      <c r="C61" s="114" t="s">
        <v>45</v>
      </c>
      <c r="D61" s="115"/>
      <c r="F61" s="260"/>
      <c r="G61" s="94"/>
      <c r="H61" s="230"/>
    </row>
    <row r="63" spans="2:8">
      <c r="B63" s="65" t="s">
        <v>322</v>
      </c>
      <c r="C63" s="96" t="s">
        <v>45</v>
      </c>
      <c r="D63" s="112">
        <v>0</v>
      </c>
      <c r="F63" s="258" t="s">
        <v>43</v>
      </c>
      <c r="G63" s="231"/>
      <c r="H63" s="231"/>
    </row>
    <row r="64" spans="2:8">
      <c r="B64" s="70" t="s">
        <v>323</v>
      </c>
      <c r="C64" s="100" t="s">
        <v>45</v>
      </c>
      <c r="D64" s="109">
        <v>0</v>
      </c>
      <c r="F64" s="259"/>
      <c r="G64" s="229"/>
      <c r="H64" s="229"/>
    </row>
    <row r="65" spans="2:10">
      <c r="B65" s="241" t="s">
        <v>324</v>
      </c>
      <c r="C65" s="243" t="s">
        <v>45</v>
      </c>
      <c r="D65" s="245">
        <v>2</v>
      </c>
      <c r="F65" s="259"/>
      <c r="G65" s="338" t="s">
        <v>354</v>
      </c>
      <c r="H65" s="229">
        <v>2014</v>
      </c>
    </row>
    <row r="66" spans="2:10">
      <c r="B66" s="242"/>
      <c r="C66" s="244"/>
      <c r="D66" s="246"/>
      <c r="F66" s="259"/>
      <c r="G66" s="338" t="s">
        <v>355</v>
      </c>
      <c r="H66" s="229">
        <v>2014</v>
      </c>
    </row>
    <row r="67" spans="2:10">
      <c r="B67" s="116" t="s">
        <v>325</v>
      </c>
      <c r="C67" s="103" t="s">
        <v>45</v>
      </c>
      <c r="D67" s="117">
        <v>1</v>
      </c>
      <c r="F67" s="260"/>
      <c r="G67" s="339" t="s">
        <v>356</v>
      </c>
      <c r="H67" s="230">
        <v>2012</v>
      </c>
    </row>
    <row r="68" spans="2:10">
      <c r="B68" s="118"/>
      <c r="C68" s="105"/>
      <c r="D68" s="119"/>
      <c r="F68" s="337"/>
      <c r="G68" s="337"/>
      <c r="H68" s="337"/>
    </row>
    <row r="69" spans="2:10">
      <c r="B69" s="120" t="s">
        <v>222</v>
      </c>
    </row>
    <row r="70" spans="2:10">
      <c r="B70" s="121" t="s">
        <v>326</v>
      </c>
      <c r="C70" s="122" t="s">
        <v>45</v>
      </c>
      <c r="D70" s="123"/>
      <c r="F70" s="121" t="s">
        <v>327</v>
      </c>
      <c r="G70" s="341"/>
      <c r="H70" s="340">
        <v>2015</v>
      </c>
    </row>
    <row r="71" spans="2:10">
      <c r="B71" s="120"/>
    </row>
    <row r="72" spans="2:10" ht="15.75">
      <c r="B72" s="124" t="s">
        <v>29</v>
      </c>
      <c r="J72" s="55"/>
    </row>
    <row r="73" spans="2:10">
      <c r="B73" s="106" t="s">
        <v>311</v>
      </c>
      <c r="C73" s="96" t="s">
        <v>21</v>
      </c>
      <c r="D73" s="97">
        <v>17</v>
      </c>
      <c r="F73" s="342" t="s">
        <v>18</v>
      </c>
      <c r="G73" s="342"/>
      <c r="H73" s="342">
        <v>2015</v>
      </c>
    </row>
    <row r="74" spans="2:10">
      <c r="B74" s="107" t="s">
        <v>30</v>
      </c>
      <c r="C74" s="100" t="s">
        <v>21</v>
      </c>
      <c r="D74" s="72"/>
      <c r="F74" s="343"/>
      <c r="G74" s="343"/>
      <c r="H74" s="343"/>
    </row>
    <row r="75" spans="2:10">
      <c r="B75" s="99" t="s">
        <v>31</v>
      </c>
      <c r="C75" s="100" t="s">
        <v>21</v>
      </c>
      <c r="D75" s="72">
        <v>137</v>
      </c>
      <c r="F75" s="343"/>
      <c r="G75" s="343"/>
      <c r="H75" s="343"/>
    </row>
    <row r="76" spans="2:10">
      <c r="B76" s="99" t="s">
        <v>32</v>
      </c>
      <c r="C76" s="100" t="s">
        <v>21</v>
      </c>
      <c r="D76" s="72">
        <v>2</v>
      </c>
      <c r="F76" s="343"/>
      <c r="G76" s="343"/>
      <c r="H76" s="343"/>
    </row>
    <row r="77" spans="2:10">
      <c r="B77" s="99" t="s">
        <v>33</v>
      </c>
      <c r="C77" s="100" t="s">
        <v>21</v>
      </c>
      <c r="D77" s="72">
        <v>9</v>
      </c>
      <c r="F77" s="343"/>
      <c r="G77" s="343"/>
      <c r="H77" s="343"/>
    </row>
    <row r="78" spans="2:10">
      <c r="B78" s="107" t="s">
        <v>34</v>
      </c>
      <c r="C78" s="100" t="s">
        <v>21</v>
      </c>
      <c r="D78" s="72"/>
      <c r="F78" s="343"/>
      <c r="G78" s="343"/>
      <c r="H78" s="343"/>
    </row>
    <row r="79" spans="2:10">
      <c r="B79" s="99" t="s">
        <v>31</v>
      </c>
      <c r="C79" s="100" t="s">
        <v>21</v>
      </c>
      <c r="D79" s="72">
        <v>5</v>
      </c>
      <c r="F79" s="343"/>
      <c r="G79" s="343"/>
      <c r="H79" s="343"/>
    </row>
    <row r="80" spans="2:10">
      <c r="B80" s="99" t="s">
        <v>32</v>
      </c>
      <c r="C80" s="100" t="s">
        <v>21</v>
      </c>
      <c r="D80" s="72">
        <v>3</v>
      </c>
      <c r="F80" s="343"/>
      <c r="G80" s="343"/>
      <c r="H80" s="343"/>
    </row>
    <row r="81" spans="2:8">
      <c r="B81" s="99" t="s">
        <v>33</v>
      </c>
      <c r="C81" s="100" t="s">
        <v>21</v>
      </c>
      <c r="D81" s="72">
        <v>2</v>
      </c>
      <c r="F81" s="343"/>
      <c r="G81" s="343"/>
      <c r="H81" s="343"/>
    </row>
    <row r="82" spans="2:8">
      <c r="B82" s="107" t="s">
        <v>35</v>
      </c>
      <c r="C82" s="100" t="s">
        <v>21</v>
      </c>
      <c r="D82" s="72">
        <v>13</v>
      </c>
      <c r="F82" s="343"/>
      <c r="G82" s="343"/>
      <c r="H82" s="343"/>
    </row>
    <row r="83" spans="2:8">
      <c r="B83" s="107" t="s">
        <v>36</v>
      </c>
      <c r="C83" s="100" t="s">
        <v>21</v>
      </c>
      <c r="D83" s="72">
        <v>50</v>
      </c>
      <c r="F83" s="343"/>
      <c r="G83" s="343"/>
      <c r="H83" s="343"/>
    </row>
    <row r="84" spans="2:8">
      <c r="B84" s="111" t="s">
        <v>37</v>
      </c>
      <c r="C84" s="103" t="s">
        <v>21</v>
      </c>
      <c r="D84" s="335">
        <v>17</v>
      </c>
      <c r="F84" s="344"/>
      <c r="G84" s="344"/>
      <c r="H84" s="344"/>
    </row>
    <row r="85" spans="2:8">
      <c r="D85" s="345"/>
    </row>
    <row r="86" spans="2:8">
      <c r="B86" s="95" t="s">
        <v>38</v>
      </c>
    </row>
    <row r="87" spans="2:8">
      <c r="B87" s="106" t="s">
        <v>39</v>
      </c>
      <c r="C87" s="96" t="s">
        <v>21</v>
      </c>
      <c r="D87" s="97">
        <v>10</v>
      </c>
      <c r="F87" s="255" t="s">
        <v>18</v>
      </c>
      <c r="G87" s="258"/>
      <c r="H87" s="255"/>
    </row>
    <row r="88" spans="2:8">
      <c r="B88" s="107" t="s">
        <v>245</v>
      </c>
      <c r="C88" s="100" t="s">
        <v>21</v>
      </c>
      <c r="D88" s="101"/>
      <c r="F88" s="256"/>
      <c r="G88" s="259"/>
      <c r="H88" s="256"/>
    </row>
    <row r="89" spans="2:8">
      <c r="B89" s="107" t="s">
        <v>246</v>
      </c>
      <c r="C89" s="100" t="s">
        <v>21</v>
      </c>
      <c r="D89" s="101">
        <f>16+9+15+78</f>
        <v>118</v>
      </c>
      <c r="F89" s="256"/>
      <c r="G89" s="259"/>
      <c r="H89" s="256"/>
    </row>
    <row r="90" spans="2:8" ht="15.75" customHeight="1">
      <c r="B90" s="125" t="s">
        <v>247</v>
      </c>
      <c r="C90" s="114" t="s">
        <v>21</v>
      </c>
      <c r="D90" s="126"/>
      <c r="F90" s="256"/>
      <c r="G90" s="259"/>
      <c r="H90" s="256"/>
    </row>
    <row r="91" spans="2:8" ht="15.75" customHeight="1">
      <c r="B91" s="127"/>
      <c r="C91" s="105"/>
      <c r="D91" s="63"/>
      <c r="F91" s="256"/>
      <c r="G91" s="259"/>
      <c r="H91" s="256"/>
    </row>
    <row r="92" spans="2:8" ht="15.75" customHeight="1">
      <c r="B92" s="128" t="s">
        <v>248</v>
      </c>
      <c r="C92" s="129" t="s">
        <v>45</v>
      </c>
      <c r="D92" s="130"/>
      <c r="F92" s="257"/>
      <c r="G92" s="260"/>
      <c r="H92" s="257"/>
    </row>
    <row r="94" spans="2:8">
      <c r="B94" s="95" t="s">
        <v>40</v>
      </c>
    </row>
    <row r="95" spans="2:8">
      <c r="B95" s="106" t="s">
        <v>41</v>
      </c>
      <c r="C95" s="96" t="s">
        <v>21</v>
      </c>
      <c r="D95" s="238">
        <v>0</v>
      </c>
      <c r="F95" s="258" t="s">
        <v>569</v>
      </c>
      <c r="G95" s="231"/>
      <c r="H95" s="93"/>
    </row>
    <row r="96" spans="2:8">
      <c r="B96" s="235" t="s">
        <v>42</v>
      </c>
      <c r="C96" s="100" t="s">
        <v>45</v>
      </c>
      <c r="D96" s="238">
        <v>0</v>
      </c>
      <c r="F96" s="259"/>
      <c r="G96" s="229"/>
      <c r="H96" s="73"/>
    </row>
    <row r="97" spans="2:8">
      <c r="B97" s="235" t="s">
        <v>249</v>
      </c>
      <c r="C97" s="100" t="s">
        <v>45</v>
      </c>
      <c r="D97" s="238">
        <v>0</v>
      </c>
      <c r="F97" s="259"/>
      <c r="G97" s="229"/>
      <c r="H97" s="73"/>
    </row>
    <row r="98" spans="2:8">
      <c r="B98" s="235" t="s">
        <v>250</v>
      </c>
      <c r="C98" s="100" t="s">
        <v>45</v>
      </c>
      <c r="D98" s="101">
        <v>0</v>
      </c>
      <c r="F98" s="259"/>
      <c r="G98" s="338"/>
      <c r="H98" s="229"/>
    </row>
    <row r="99" spans="2:8">
      <c r="B99" s="235" t="s">
        <v>251</v>
      </c>
      <c r="C99" s="100" t="s">
        <v>45</v>
      </c>
      <c r="D99" s="101">
        <v>0</v>
      </c>
      <c r="F99" s="259"/>
      <c r="G99" s="229"/>
      <c r="H99" s="73"/>
    </row>
    <row r="100" spans="2:8">
      <c r="B100" s="235" t="s">
        <v>123</v>
      </c>
      <c r="C100" s="100" t="s">
        <v>21</v>
      </c>
      <c r="D100" s="101">
        <v>0</v>
      </c>
      <c r="F100" s="259"/>
      <c r="G100" s="229"/>
      <c r="H100" s="73"/>
    </row>
    <row r="101" spans="2:8" s="131" customFormat="1">
      <c r="B101" s="235" t="s">
        <v>293</v>
      </c>
      <c r="C101" s="100" t="s">
        <v>45</v>
      </c>
      <c r="D101" s="101">
        <v>0</v>
      </c>
      <c r="F101" s="259"/>
      <c r="G101" s="346"/>
      <c r="H101" s="73"/>
    </row>
    <row r="102" spans="2:8">
      <c r="B102" s="235" t="s">
        <v>294</v>
      </c>
      <c r="C102" s="100" t="s">
        <v>45</v>
      </c>
      <c r="D102" s="101">
        <v>0</v>
      </c>
      <c r="F102" s="259"/>
      <c r="G102" s="229"/>
      <c r="H102" s="73">
        <v>2015</v>
      </c>
    </row>
    <row r="103" spans="2:8">
      <c r="B103" s="235" t="s">
        <v>295</v>
      </c>
      <c r="C103" s="100" t="s">
        <v>45</v>
      </c>
      <c r="D103" s="101">
        <v>0</v>
      </c>
      <c r="F103" s="259"/>
      <c r="G103" s="229"/>
      <c r="H103" s="73"/>
    </row>
    <row r="104" spans="2:8">
      <c r="B104" s="235" t="s">
        <v>296</v>
      </c>
      <c r="C104" s="100" t="s">
        <v>45</v>
      </c>
      <c r="D104" s="101">
        <v>0</v>
      </c>
      <c r="F104" s="259"/>
      <c r="G104" s="229"/>
      <c r="H104" s="73"/>
    </row>
    <row r="105" spans="2:8">
      <c r="B105" s="235" t="s">
        <v>297</v>
      </c>
      <c r="C105" s="100" t="s">
        <v>45</v>
      </c>
      <c r="D105" s="101">
        <v>0</v>
      </c>
      <c r="F105" s="259"/>
      <c r="G105" s="229"/>
      <c r="H105" s="73"/>
    </row>
    <row r="106" spans="2:8">
      <c r="B106" s="235" t="s">
        <v>298</v>
      </c>
      <c r="C106" s="100" t="s">
        <v>45</v>
      </c>
      <c r="D106" s="101">
        <v>0</v>
      </c>
      <c r="F106" s="259"/>
      <c r="G106" s="229"/>
      <c r="H106" s="73"/>
    </row>
    <row r="107" spans="2:8">
      <c r="B107" s="235" t="s">
        <v>304</v>
      </c>
      <c r="C107" s="100" t="s">
        <v>45</v>
      </c>
      <c r="D107" s="101">
        <v>0</v>
      </c>
      <c r="F107" s="259"/>
      <c r="G107" s="229"/>
      <c r="H107" s="73"/>
    </row>
    <row r="108" spans="2:8">
      <c r="B108" s="235" t="s">
        <v>299</v>
      </c>
      <c r="C108" s="100" t="s">
        <v>45</v>
      </c>
      <c r="D108" s="101">
        <v>0</v>
      </c>
      <c r="F108" s="259"/>
      <c r="G108" s="229"/>
      <c r="H108" s="73"/>
    </row>
    <row r="109" spans="2:8">
      <c r="B109" s="235" t="s">
        <v>300</v>
      </c>
      <c r="C109" s="100" t="s">
        <v>45</v>
      </c>
      <c r="D109" s="101">
        <v>0</v>
      </c>
      <c r="F109" s="259"/>
      <c r="G109" s="229"/>
      <c r="H109" s="73"/>
    </row>
    <row r="110" spans="2:8">
      <c r="B110" s="235" t="s">
        <v>301</v>
      </c>
      <c r="C110" s="100" t="s">
        <v>45</v>
      </c>
      <c r="D110" s="101">
        <v>0</v>
      </c>
      <c r="F110" s="259"/>
      <c r="G110" s="229"/>
      <c r="H110" s="73"/>
    </row>
    <row r="111" spans="2:8">
      <c r="B111" s="235" t="s">
        <v>302</v>
      </c>
      <c r="C111" s="100" t="s">
        <v>45</v>
      </c>
      <c r="D111" s="101">
        <v>0</v>
      </c>
      <c r="F111" s="259"/>
      <c r="G111" s="229"/>
      <c r="H111" s="73"/>
    </row>
    <row r="112" spans="2:8">
      <c r="B112" s="125" t="s">
        <v>303</v>
      </c>
      <c r="C112" s="114" t="s">
        <v>45</v>
      </c>
      <c r="D112" s="126">
        <v>0</v>
      </c>
      <c r="F112" s="260"/>
      <c r="G112" s="230"/>
      <c r="H112" s="94"/>
    </row>
  </sheetData>
  <mergeCells count="34">
    <mergeCell ref="F95:F112"/>
    <mergeCell ref="F4:F17"/>
    <mergeCell ref="G4:G17"/>
    <mergeCell ref="F20:F32"/>
    <mergeCell ref="G20:G25"/>
    <mergeCell ref="F35:F41"/>
    <mergeCell ref="G35:G41"/>
    <mergeCell ref="F73:F84"/>
    <mergeCell ref="G73:G84"/>
    <mergeCell ref="F87:F92"/>
    <mergeCell ref="G87:G92"/>
    <mergeCell ref="F44:F61"/>
    <mergeCell ref="F63:F67"/>
    <mergeCell ref="H87:H92"/>
    <mergeCell ref="H4:H17"/>
    <mergeCell ref="H20:H32"/>
    <mergeCell ref="H35:H41"/>
    <mergeCell ref="H73:H84"/>
    <mergeCell ref="H47:H48"/>
    <mergeCell ref="B44:B46"/>
    <mergeCell ref="C44:C46"/>
    <mergeCell ref="D44:D46"/>
    <mergeCell ref="B51:B53"/>
    <mergeCell ref="C51:C53"/>
    <mergeCell ref="D51:D53"/>
    <mergeCell ref="B47:B48"/>
    <mergeCell ref="C47:C48"/>
    <mergeCell ref="D47:D48"/>
    <mergeCell ref="B65:B66"/>
    <mergeCell ref="C65:C66"/>
    <mergeCell ref="D65:D66"/>
    <mergeCell ref="B54:B60"/>
    <mergeCell ref="C54:C60"/>
    <mergeCell ref="D54:D60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2:I83"/>
  <sheetViews>
    <sheetView workbookViewId="0">
      <selection activeCell="D87" sqref="D87"/>
    </sheetView>
  </sheetViews>
  <sheetFormatPr defaultRowHeight="15"/>
  <cols>
    <col min="2" max="2" width="50.140625" bestFit="1" customWidth="1"/>
  </cols>
  <sheetData>
    <row r="2" spans="2:9">
      <c r="B2" s="87"/>
      <c r="C2" s="95" t="s">
        <v>13</v>
      </c>
      <c r="D2" s="95" t="s">
        <v>44</v>
      </c>
      <c r="E2" s="95"/>
      <c r="F2" s="132" t="s">
        <v>15</v>
      </c>
      <c r="G2" s="133" t="s">
        <v>16</v>
      </c>
      <c r="H2" s="133" t="s">
        <v>252</v>
      </c>
      <c r="I2" s="87"/>
    </row>
    <row r="3" spans="2:9">
      <c r="B3" s="95" t="s">
        <v>491</v>
      </c>
      <c r="C3" s="95"/>
      <c r="D3" s="95"/>
      <c r="E3" s="95"/>
      <c r="F3" s="347"/>
      <c r="G3" s="120"/>
      <c r="H3" s="348"/>
      <c r="I3" s="87"/>
    </row>
    <row r="4" spans="2:9">
      <c r="B4" s="204" t="s">
        <v>492</v>
      </c>
      <c r="C4" s="205" t="s">
        <v>21</v>
      </c>
      <c r="D4" s="206">
        <v>1</v>
      </c>
      <c r="E4" s="261"/>
      <c r="F4" s="255" t="s">
        <v>493</v>
      </c>
      <c r="G4" s="349"/>
      <c r="H4" s="255">
        <v>2016</v>
      </c>
      <c r="I4" s="87"/>
    </row>
    <row r="5" spans="2:9">
      <c r="B5" s="204" t="s">
        <v>494</v>
      </c>
      <c r="C5" s="205" t="s">
        <v>21</v>
      </c>
      <c r="D5" s="206"/>
      <c r="E5" s="261"/>
      <c r="F5" s="256" t="s">
        <v>495</v>
      </c>
      <c r="G5" s="144"/>
      <c r="H5" s="256"/>
      <c r="I5" s="87"/>
    </row>
    <row r="6" spans="2:9">
      <c r="B6" s="204" t="s">
        <v>496</v>
      </c>
      <c r="C6" s="205" t="s">
        <v>21</v>
      </c>
      <c r="D6" s="206"/>
      <c r="E6" s="261"/>
      <c r="F6" s="256" t="s">
        <v>495</v>
      </c>
      <c r="G6" s="144"/>
      <c r="H6" s="256"/>
      <c r="I6" s="87"/>
    </row>
    <row r="7" spans="2:9">
      <c r="B7" s="204" t="s">
        <v>497</v>
      </c>
      <c r="C7" s="205" t="s">
        <v>21</v>
      </c>
      <c r="D7" s="206">
        <v>6</v>
      </c>
      <c r="E7" s="261"/>
      <c r="F7" s="256" t="s">
        <v>495</v>
      </c>
      <c r="G7" s="144"/>
      <c r="H7" s="256"/>
      <c r="I7" s="87"/>
    </row>
    <row r="8" spans="2:9">
      <c r="B8" s="204" t="s">
        <v>498</v>
      </c>
      <c r="C8" s="205" t="s">
        <v>21</v>
      </c>
      <c r="D8" s="206">
        <v>1</v>
      </c>
      <c r="E8" s="261"/>
      <c r="F8" s="256" t="s">
        <v>495</v>
      </c>
      <c r="G8" s="144"/>
      <c r="H8" s="256"/>
      <c r="I8" s="87"/>
    </row>
    <row r="9" spans="2:9">
      <c r="B9" s="204" t="s">
        <v>499</v>
      </c>
      <c r="C9" s="205" t="s">
        <v>21</v>
      </c>
      <c r="D9" s="206">
        <v>1</v>
      </c>
      <c r="E9" s="261"/>
      <c r="F9" s="256" t="s">
        <v>495</v>
      </c>
      <c r="G9" s="144"/>
      <c r="H9" s="256"/>
      <c r="I9" s="87"/>
    </row>
    <row r="10" spans="2:9">
      <c r="B10" s="204" t="s">
        <v>500</v>
      </c>
      <c r="C10" s="205" t="s">
        <v>21</v>
      </c>
      <c r="D10" s="206">
        <v>1</v>
      </c>
      <c r="E10" s="261"/>
      <c r="F10" s="256" t="s">
        <v>495</v>
      </c>
      <c r="G10" s="144"/>
      <c r="H10" s="256"/>
      <c r="I10" s="87"/>
    </row>
    <row r="11" spans="2:9">
      <c r="B11" s="204" t="s">
        <v>501</v>
      </c>
      <c r="C11" s="205" t="s">
        <v>21</v>
      </c>
      <c r="D11" s="206">
        <v>2</v>
      </c>
      <c r="E11" s="261"/>
      <c r="F11" s="256" t="s">
        <v>495</v>
      </c>
      <c r="G11" s="144"/>
      <c r="H11" s="256"/>
      <c r="I11" s="87"/>
    </row>
    <row r="12" spans="2:9">
      <c r="B12" s="204" t="s">
        <v>502</v>
      </c>
      <c r="C12" s="205" t="s">
        <v>21</v>
      </c>
      <c r="D12" s="206">
        <v>0</v>
      </c>
      <c r="E12" s="261"/>
      <c r="F12" s="256" t="s">
        <v>495</v>
      </c>
      <c r="G12" s="144"/>
      <c r="H12" s="256"/>
      <c r="I12" s="87"/>
    </row>
    <row r="13" spans="2:9">
      <c r="B13" s="204" t="s">
        <v>503</v>
      </c>
      <c r="C13" s="205" t="s">
        <v>21</v>
      </c>
      <c r="D13" s="206">
        <v>5</v>
      </c>
      <c r="E13" s="261"/>
      <c r="F13" s="256" t="s">
        <v>495</v>
      </c>
      <c r="G13" s="144"/>
      <c r="H13" s="256"/>
      <c r="I13" s="87"/>
    </row>
    <row r="14" spans="2:9">
      <c r="B14" s="204" t="s">
        <v>504</v>
      </c>
      <c r="C14" s="205" t="s">
        <v>21</v>
      </c>
      <c r="D14" s="206">
        <v>7</v>
      </c>
      <c r="E14" s="261"/>
      <c r="F14" s="256" t="s">
        <v>495</v>
      </c>
      <c r="G14" s="144"/>
      <c r="H14" s="256"/>
      <c r="I14" s="87"/>
    </row>
    <row r="15" spans="2:9" ht="30">
      <c r="B15" s="207" t="s">
        <v>505</v>
      </c>
      <c r="C15" s="205" t="s">
        <v>21</v>
      </c>
      <c r="D15" s="206">
        <v>12</v>
      </c>
      <c r="E15" s="261"/>
      <c r="F15" s="257" t="s">
        <v>495</v>
      </c>
      <c r="G15" s="350"/>
      <c r="H15" s="257"/>
      <c r="I15" s="87"/>
    </row>
    <row r="16" spans="2:9">
      <c r="B16" s="118"/>
      <c r="C16" s="105"/>
      <c r="D16" s="98"/>
      <c r="E16" s="98"/>
      <c r="F16" s="68"/>
      <c r="G16" s="87"/>
      <c r="H16" s="87"/>
      <c r="I16" s="87"/>
    </row>
    <row r="17" spans="2:9">
      <c r="B17" s="95" t="s">
        <v>506</v>
      </c>
      <c r="C17" s="120"/>
      <c r="D17" s="87"/>
      <c r="E17" s="87"/>
      <c r="F17" s="68"/>
      <c r="G17" s="87"/>
      <c r="H17" s="87"/>
      <c r="I17" s="87"/>
    </row>
    <row r="18" spans="2:9">
      <c r="B18" s="204" t="s">
        <v>507</v>
      </c>
      <c r="C18" s="205" t="s">
        <v>21</v>
      </c>
      <c r="D18" s="206">
        <f>194+51+1290</f>
        <v>1535</v>
      </c>
      <c r="E18" s="98"/>
      <c r="F18" s="255" t="s">
        <v>493</v>
      </c>
      <c r="G18" s="255"/>
      <c r="H18" s="255">
        <v>2015</v>
      </c>
      <c r="I18" s="87"/>
    </row>
    <row r="19" spans="2:9">
      <c r="B19" s="204" t="s">
        <v>508</v>
      </c>
      <c r="C19" s="205" t="s">
        <v>21</v>
      </c>
      <c r="D19" s="206">
        <v>7</v>
      </c>
      <c r="E19" s="98"/>
      <c r="F19" s="256"/>
      <c r="G19" s="256"/>
      <c r="H19" s="256"/>
      <c r="I19" s="87"/>
    </row>
    <row r="20" spans="2:9">
      <c r="B20" s="204" t="s">
        <v>509</v>
      </c>
      <c r="C20" s="205" t="s">
        <v>21</v>
      </c>
      <c r="D20" s="206"/>
      <c r="E20" s="98"/>
      <c r="F20" s="256"/>
      <c r="G20" s="256"/>
      <c r="H20" s="256"/>
      <c r="I20" s="87"/>
    </row>
    <row r="21" spans="2:9">
      <c r="B21" s="228" t="s">
        <v>510</v>
      </c>
      <c r="C21" s="205" t="s">
        <v>21</v>
      </c>
      <c r="D21" s="206">
        <f>29+246+2358</f>
        <v>2633</v>
      </c>
      <c r="E21" s="98"/>
      <c r="F21" s="256"/>
      <c r="G21" s="256"/>
      <c r="H21" s="256"/>
      <c r="I21" s="87"/>
    </row>
    <row r="22" spans="2:9">
      <c r="B22" s="228" t="s">
        <v>511</v>
      </c>
      <c r="C22" s="205" t="s">
        <v>21</v>
      </c>
      <c r="D22" s="206">
        <f>90+388+3686</f>
        <v>4164</v>
      </c>
      <c r="E22" s="98"/>
      <c r="F22" s="256"/>
      <c r="G22" s="256"/>
      <c r="H22" s="256"/>
      <c r="I22" s="87"/>
    </row>
    <row r="23" spans="2:9">
      <c r="B23" s="228" t="s">
        <v>512</v>
      </c>
      <c r="C23" s="205" t="s">
        <v>21</v>
      </c>
      <c r="D23" s="206">
        <v>63</v>
      </c>
      <c r="E23" s="98"/>
      <c r="F23" s="256"/>
      <c r="G23" s="256"/>
      <c r="H23" s="256"/>
      <c r="I23" s="87"/>
    </row>
    <row r="24" spans="2:9">
      <c r="B24" s="228" t="s">
        <v>513</v>
      </c>
      <c r="C24" s="205" t="s">
        <v>21</v>
      </c>
      <c r="D24" s="206">
        <v>170</v>
      </c>
      <c r="E24" s="98"/>
      <c r="F24" s="257"/>
      <c r="G24" s="257"/>
      <c r="H24" s="257"/>
      <c r="I24" s="87"/>
    </row>
    <row r="25" spans="2:9">
      <c r="B25" s="104"/>
      <c r="C25" s="105"/>
      <c r="D25" s="98"/>
      <c r="E25" s="98"/>
      <c r="F25" s="237"/>
      <c r="G25" s="237"/>
      <c r="H25" s="237"/>
      <c r="I25" s="87"/>
    </row>
    <row r="26" spans="2:9">
      <c r="B26" s="135"/>
      <c r="C26" s="87"/>
      <c r="D26" s="87"/>
      <c r="E26" s="87"/>
      <c r="F26" s="87"/>
      <c r="G26" s="68"/>
      <c r="H26" s="87"/>
      <c r="I26" s="87"/>
    </row>
    <row r="27" spans="2:9">
      <c r="B27" s="269" t="s">
        <v>514</v>
      </c>
      <c r="C27" s="269"/>
      <c r="D27" s="269"/>
      <c r="E27" s="208"/>
      <c r="F27" s="87"/>
      <c r="G27" s="68"/>
      <c r="H27" s="87"/>
      <c r="I27" s="87"/>
    </row>
    <row r="28" spans="2:9">
      <c r="B28" s="206" t="s">
        <v>515</v>
      </c>
      <c r="C28" s="209"/>
      <c r="D28" s="206" t="s">
        <v>409</v>
      </c>
      <c r="E28" s="270" t="s">
        <v>410</v>
      </c>
      <c r="F28" s="270"/>
      <c r="G28" s="68"/>
      <c r="H28" s="87"/>
      <c r="I28" s="87"/>
    </row>
    <row r="29" spans="2:9">
      <c r="B29" s="209" t="s">
        <v>516</v>
      </c>
      <c r="C29" s="205" t="s">
        <v>21</v>
      </c>
      <c r="D29" s="209">
        <v>69</v>
      </c>
      <c r="E29" s="262">
        <f>5+88+4</f>
        <v>97</v>
      </c>
      <c r="F29" s="262"/>
      <c r="G29" s="255" t="s">
        <v>493</v>
      </c>
      <c r="H29" s="255"/>
      <c r="I29" s="255">
        <v>2015</v>
      </c>
    </row>
    <row r="30" spans="2:9">
      <c r="B30" s="209" t="s">
        <v>517</v>
      </c>
      <c r="C30" s="205" t="s">
        <v>21</v>
      </c>
      <c r="D30" s="209">
        <f>20+159</f>
        <v>179</v>
      </c>
      <c r="E30" s="262">
        <f>26+173</f>
        <v>199</v>
      </c>
      <c r="F30" s="262"/>
      <c r="G30" s="256"/>
      <c r="H30" s="256"/>
      <c r="I30" s="256"/>
    </row>
    <row r="31" spans="2:9">
      <c r="B31" s="209" t="s">
        <v>518</v>
      </c>
      <c r="C31" s="205" t="s">
        <v>21</v>
      </c>
      <c r="D31" s="209">
        <f>29+3+227</f>
        <v>259</v>
      </c>
      <c r="E31" s="262">
        <f>40+217+2</f>
        <v>259</v>
      </c>
      <c r="F31" s="262"/>
      <c r="G31" s="256"/>
      <c r="H31" s="256"/>
      <c r="I31" s="256"/>
    </row>
    <row r="32" spans="2:9">
      <c r="B32" s="209" t="s">
        <v>519</v>
      </c>
      <c r="C32" s="205" t="s">
        <v>21</v>
      </c>
      <c r="D32" s="209">
        <f>36+186</f>
        <v>222</v>
      </c>
      <c r="E32" s="262">
        <f>35+195</f>
        <v>230</v>
      </c>
      <c r="F32" s="262"/>
      <c r="G32" s="256"/>
      <c r="H32" s="256"/>
      <c r="I32" s="256"/>
    </row>
    <row r="33" spans="2:9">
      <c r="B33" s="209" t="s">
        <v>520</v>
      </c>
      <c r="C33" s="205" t="s">
        <v>21</v>
      </c>
      <c r="D33" s="209">
        <f>14+351+2</f>
        <v>367</v>
      </c>
      <c r="E33" s="262">
        <f>8+235+2</f>
        <v>245</v>
      </c>
      <c r="F33" s="262"/>
      <c r="G33" s="256"/>
      <c r="H33" s="256"/>
      <c r="I33" s="256"/>
    </row>
    <row r="34" spans="2:9">
      <c r="B34" s="209" t="s">
        <v>521</v>
      </c>
      <c r="C34" s="205" t="s">
        <v>21</v>
      </c>
      <c r="D34" s="209">
        <v>734</v>
      </c>
      <c r="E34" s="262">
        <f>12+676+2</f>
        <v>690</v>
      </c>
      <c r="F34" s="262"/>
      <c r="G34" s="256"/>
      <c r="H34" s="256"/>
      <c r="I34" s="256"/>
    </row>
    <row r="35" spans="2:9">
      <c r="B35" s="209" t="s">
        <v>522</v>
      </c>
      <c r="C35" s="205" t="s">
        <v>21</v>
      </c>
      <c r="D35" s="263">
        <f>160+1177+20</f>
        <v>1357</v>
      </c>
      <c r="E35" s="265">
        <f>161+1127+21</f>
        <v>1309</v>
      </c>
      <c r="F35" s="266"/>
      <c r="G35" s="256"/>
      <c r="H35" s="256"/>
      <c r="I35" s="256"/>
    </row>
    <row r="36" spans="2:9">
      <c r="B36" s="209" t="s">
        <v>523</v>
      </c>
      <c r="C36" s="205" t="s">
        <v>21</v>
      </c>
      <c r="D36" s="271"/>
      <c r="E36" s="272"/>
      <c r="F36" s="273"/>
      <c r="G36" s="256"/>
      <c r="H36" s="256"/>
      <c r="I36" s="256"/>
    </row>
    <row r="37" spans="2:9">
      <c r="B37" s="209" t="s">
        <v>524</v>
      </c>
      <c r="C37" s="205" t="s">
        <v>21</v>
      </c>
      <c r="D37" s="271"/>
      <c r="E37" s="272"/>
      <c r="F37" s="273"/>
      <c r="G37" s="256"/>
      <c r="H37" s="256"/>
      <c r="I37" s="256"/>
    </row>
    <row r="38" spans="2:9">
      <c r="B38" s="209" t="s">
        <v>525</v>
      </c>
      <c r="C38" s="205" t="s">
        <v>21</v>
      </c>
      <c r="D38" s="271"/>
      <c r="E38" s="272"/>
      <c r="F38" s="273"/>
      <c r="G38" s="256"/>
      <c r="H38" s="256"/>
      <c r="I38" s="256"/>
    </row>
    <row r="39" spans="2:9">
      <c r="B39" s="209" t="s">
        <v>526</v>
      </c>
      <c r="C39" s="205" t="s">
        <v>21</v>
      </c>
      <c r="D39" s="264"/>
      <c r="E39" s="267"/>
      <c r="F39" s="268"/>
      <c r="G39" s="256"/>
      <c r="H39" s="256"/>
      <c r="I39" s="256"/>
    </row>
    <row r="40" spans="2:9">
      <c r="B40" s="209" t="s">
        <v>527</v>
      </c>
      <c r="C40" s="205" t="s">
        <v>21</v>
      </c>
      <c r="D40" s="263">
        <f>172+8</f>
        <v>180</v>
      </c>
      <c r="E40" s="265">
        <f>11+166</f>
        <v>177</v>
      </c>
      <c r="F40" s="266"/>
      <c r="G40" s="256"/>
      <c r="H40" s="256"/>
      <c r="I40" s="256"/>
    </row>
    <row r="41" spans="2:9">
      <c r="B41" s="209" t="s">
        <v>528</v>
      </c>
      <c r="C41" s="205" t="s">
        <v>21</v>
      </c>
      <c r="D41" s="264"/>
      <c r="E41" s="267"/>
      <c r="F41" s="268"/>
      <c r="G41" s="256"/>
      <c r="H41" s="256"/>
      <c r="I41" s="256"/>
    </row>
    <row r="42" spans="2:9">
      <c r="B42" s="209" t="s">
        <v>529</v>
      </c>
      <c r="C42" s="205" t="s">
        <v>21</v>
      </c>
      <c r="D42" s="263">
        <f>47+160+29</f>
        <v>236</v>
      </c>
      <c r="E42" s="265">
        <f>59+161+21</f>
        <v>241</v>
      </c>
      <c r="F42" s="266"/>
      <c r="G42" s="256"/>
      <c r="H42" s="256"/>
      <c r="I42" s="256"/>
    </row>
    <row r="43" spans="2:9">
      <c r="B43" s="209" t="s">
        <v>530</v>
      </c>
      <c r="C43" s="205" t="s">
        <v>21</v>
      </c>
      <c r="D43" s="264"/>
      <c r="E43" s="267"/>
      <c r="F43" s="268"/>
      <c r="G43" s="257"/>
      <c r="H43" s="257"/>
      <c r="I43" s="257"/>
    </row>
    <row r="44" spans="2:9">
      <c r="B44" s="210" t="s">
        <v>531</v>
      </c>
      <c r="C44" s="211"/>
      <c r="D44" s="211">
        <f>SUM(D29:D43)</f>
        <v>3603</v>
      </c>
      <c r="E44" s="274">
        <f>SUM(E29:E43)</f>
        <v>3447</v>
      </c>
      <c r="F44" s="268"/>
      <c r="G44" s="68"/>
      <c r="H44" s="87"/>
      <c r="I44" s="87"/>
    </row>
    <row r="45" spans="2:9">
      <c r="B45" s="87"/>
      <c r="C45" s="87"/>
      <c r="D45" s="87"/>
      <c r="E45" s="87"/>
      <c r="F45" s="134"/>
      <c r="G45" s="68"/>
      <c r="H45" s="87"/>
      <c r="I45" s="87"/>
    </row>
    <row r="46" spans="2:9" ht="45">
      <c r="B46" s="149" t="s">
        <v>532</v>
      </c>
      <c r="C46" s="151">
        <f>346+5318</f>
        <v>5664</v>
      </c>
      <c r="D46" s="212"/>
      <c r="E46" s="87"/>
      <c r="F46" s="351" t="s">
        <v>533</v>
      </c>
      <c r="G46" s="351"/>
      <c r="H46" s="351">
        <v>2015</v>
      </c>
      <c r="I46" s="87"/>
    </row>
    <row r="47" spans="2:9">
      <c r="B47" s="135"/>
      <c r="C47" s="87"/>
      <c r="D47" s="87"/>
      <c r="E47" s="87"/>
      <c r="F47" s="68"/>
      <c r="G47" s="87"/>
      <c r="H47" s="87"/>
      <c r="I47" s="87"/>
    </row>
    <row r="48" spans="2:9">
      <c r="B48" s="124" t="s">
        <v>534</v>
      </c>
      <c r="C48" s="87"/>
      <c r="D48" s="87"/>
      <c r="E48" s="87"/>
      <c r="F48" s="87"/>
      <c r="G48" s="87"/>
      <c r="H48" s="87"/>
      <c r="I48" s="87"/>
    </row>
    <row r="49" spans="2:9">
      <c r="B49" s="213" t="s">
        <v>535</v>
      </c>
      <c r="C49" s="96" t="s">
        <v>21</v>
      </c>
      <c r="D49" s="214">
        <f>2+51+1285</f>
        <v>1338</v>
      </c>
      <c r="E49" s="87"/>
      <c r="F49" s="255" t="s">
        <v>546</v>
      </c>
      <c r="G49" s="275"/>
      <c r="H49" s="255">
        <v>2015</v>
      </c>
      <c r="I49" s="87"/>
    </row>
    <row r="50" spans="2:9">
      <c r="B50" s="215" t="s">
        <v>536</v>
      </c>
      <c r="C50" s="100" t="s">
        <v>45</v>
      </c>
      <c r="D50" s="216">
        <f>51+50</f>
        <v>101</v>
      </c>
      <c r="E50" s="87"/>
      <c r="F50" s="256"/>
      <c r="G50" s="276"/>
      <c r="H50" s="256"/>
      <c r="I50" s="87"/>
    </row>
    <row r="51" spans="2:9">
      <c r="B51" s="215" t="s">
        <v>537</v>
      </c>
      <c r="C51" s="100" t="s">
        <v>45</v>
      </c>
      <c r="D51" s="216">
        <v>50</v>
      </c>
      <c r="E51" s="87"/>
      <c r="F51" s="256"/>
      <c r="G51" s="276"/>
      <c r="H51" s="256"/>
      <c r="I51" s="87"/>
    </row>
    <row r="52" spans="2:9">
      <c r="B52" s="215" t="s">
        <v>538</v>
      </c>
      <c r="C52" s="100" t="s">
        <v>45</v>
      </c>
      <c r="D52" s="216">
        <v>19</v>
      </c>
      <c r="E52" s="87"/>
      <c r="F52" s="256"/>
      <c r="G52" s="276"/>
      <c r="H52" s="256"/>
      <c r="I52" s="87"/>
    </row>
    <row r="53" spans="2:9">
      <c r="B53" s="215" t="s">
        <v>539</v>
      </c>
      <c r="C53" s="100" t="s">
        <v>45</v>
      </c>
      <c r="D53" s="216">
        <f>10+383</f>
        <v>393</v>
      </c>
      <c r="E53" s="87"/>
      <c r="F53" s="256"/>
      <c r="G53" s="276"/>
      <c r="H53" s="256"/>
      <c r="I53" s="87"/>
    </row>
    <row r="54" spans="2:9">
      <c r="B54" s="215" t="s">
        <v>540</v>
      </c>
      <c r="C54" s="100" t="s">
        <v>45</v>
      </c>
      <c r="D54" s="216">
        <f>21+38</f>
        <v>59</v>
      </c>
      <c r="E54" s="87"/>
      <c r="F54" s="256"/>
      <c r="G54" s="276"/>
      <c r="H54" s="256"/>
      <c r="I54" s="87"/>
    </row>
    <row r="55" spans="2:9">
      <c r="B55" s="217" t="s">
        <v>541</v>
      </c>
      <c r="C55" s="103" t="s">
        <v>45</v>
      </c>
      <c r="D55" s="218">
        <f>1290+194+51</f>
        <v>1535</v>
      </c>
      <c r="E55" s="87"/>
      <c r="F55" s="257"/>
      <c r="G55" s="277"/>
      <c r="H55" s="257"/>
      <c r="I55" s="87"/>
    </row>
    <row r="56" spans="2:9" ht="30">
      <c r="B56" s="121" t="s">
        <v>542</v>
      </c>
      <c r="C56" s="129" t="s">
        <v>45</v>
      </c>
      <c r="D56" s="212">
        <f>16+1245</f>
        <v>1261</v>
      </c>
      <c r="E56" s="87"/>
      <c r="F56" s="219" t="s">
        <v>18</v>
      </c>
      <c r="G56" s="219"/>
      <c r="H56" s="219">
        <v>2015</v>
      </c>
      <c r="I56" s="87"/>
    </row>
    <row r="57" spans="2:9">
      <c r="B57" s="135"/>
      <c r="C57" s="87"/>
      <c r="D57" s="87"/>
      <c r="E57" s="87"/>
      <c r="F57" s="68"/>
      <c r="G57" s="87"/>
      <c r="H57" s="87"/>
      <c r="I57" s="87"/>
    </row>
    <row r="58" spans="2:9">
      <c r="B58" s="95" t="s">
        <v>543</v>
      </c>
      <c r="C58" s="87"/>
      <c r="D58" s="87"/>
      <c r="E58" s="87"/>
      <c r="F58" s="68"/>
      <c r="G58" s="87"/>
      <c r="H58" s="87"/>
      <c r="I58" s="87"/>
    </row>
    <row r="59" spans="2:9" ht="25.5">
      <c r="B59" s="220" t="s">
        <v>544</v>
      </c>
      <c r="C59" s="221" t="s">
        <v>545</v>
      </c>
      <c r="D59" s="140">
        <f>476+2791</f>
        <v>3267</v>
      </c>
      <c r="E59" s="87"/>
      <c r="F59" s="255" t="s">
        <v>546</v>
      </c>
      <c r="G59" s="275"/>
      <c r="H59" s="255">
        <v>2015</v>
      </c>
      <c r="I59" s="87"/>
    </row>
    <row r="60" spans="2:9" ht="25.5">
      <c r="B60" s="222" t="s">
        <v>547</v>
      </c>
      <c r="C60" s="223" t="s">
        <v>545</v>
      </c>
      <c r="D60" s="141">
        <f>334+2028</f>
        <v>2362</v>
      </c>
      <c r="E60" s="224"/>
      <c r="F60" s="256"/>
      <c r="G60" s="276"/>
      <c r="H60" s="256"/>
      <c r="I60" s="87"/>
    </row>
    <row r="61" spans="2:9" ht="25.5">
      <c r="B61" s="222" t="s">
        <v>548</v>
      </c>
      <c r="C61" s="223" t="s">
        <v>545</v>
      </c>
      <c r="D61" s="141">
        <f>265+1158</f>
        <v>1423</v>
      </c>
      <c r="E61" s="87"/>
      <c r="F61" s="256"/>
      <c r="G61" s="276"/>
      <c r="H61" s="256"/>
      <c r="I61" s="87"/>
    </row>
    <row r="62" spans="2:9" ht="25.5">
      <c r="B62" s="222" t="s">
        <v>549</v>
      </c>
      <c r="C62" s="223" t="s">
        <v>545</v>
      </c>
      <c r="D62" s="141">
        <v>817</v>
      </c>
      <c r="E62" s="87"/>
      <c r="F62" s="256"/>
      <c r="G62" s="276"/>
      <c r="H62" s="256"/>
      <c r="I62" s="87"/>
    </row>
    <row r="63" spans="2:9" ht="25.5">
      <c r="B63" s="222" t="s">
        <v>550</v>
      </c>
      <c r="C63" s="223" t="s">
        <v>545</v>
      </c>
      <c r="D63" s="141">
        <f>99+721</f>
        <v>820</v>
      </c>
      <c r="E63" s="87"/>
      <c r="F63" s="256"/>
      <c r="G63" s="276"/>
      <c r="H63" s="256"/>
      <c r="I63" s="87"/>
    </row>
    <row r="64" spans="2:9" ht="25.5">
      <c r="B64" s="222" t="s">
        <v>551</v>
      </c>
      <c r="C64" s="223" t="s">
        <v>545</v>
      </c>
      <c r="D64" s="141">
        <v>768</v>
      </c>
      <c r="E64" s="87"/>
      <c r="F64" s="256"/>
      <c r="G64" s="276"/>
      <c r="H64" s="256"/>
      <c r="I64" s="87"/>
    </row>
    <row r="65" spans="2:9" ht="25.5">
      <c r="B65" s="222" t="s">
        <v>552</v>
      </c>
      <c r="C65" s="223" t="s">
        <v>545</v>
      </c>
      <c r="D65" s="141">
        <v>383</v>
      </c>
      <c r="E65" s="87"/>
      <c r="F65" s="256"/>
      <c r="G65" s="276"/>
      <c r="H65" s="256"/>
      <c r="I65" s="87"/>
    </row>
    <row r="66" spans="2:9" ht="25.5">
      <c r="B66" s="222" t="s">
        <v>553</v>
      </c>
      <c r="C66" s="223" t="s">
        <v>545</v>
      </c>
      <c r="D66" s="141">
        <v>363</v>
      </c>
      <c r="E66" s="87"/>
      <c r="F66" s="256"/>
      <c r="G66" s="276"/>
      <c r="H66" s="256"/>
      <c r="I66" s="87"/>
    </row>
    <row r="67" spans="2:9" ht="25.5">
      <c r="B67" s="222" t="s">
        <v>554</v>
      </c>
      <c r="C67" s="223" t="s">
        <v>545</v>
      </c>
      <c r="D67" s="141">
        <v>287</v>
      </c>
      <c r="E67" s="87"/>
      <c r="F67" s="256"/>
      <c r="G67" s="276"/>
      <c r="H67" s="256"/>
      <c r="I67" s="87"/>
    </row>
    <row r="68" spans="2:9" ht="25.5">
      <c r="B68" s="222" t="s">
        <v>555</v>
      </c>
      <c r="C68" s="223" t="s">
        <v>545</v>
      </c>
      <c r="D68" s="141">
        <f>52+272</f>
        <v>324</v>
      </c>
      <c r="E68" s="87"/>
      <c r="F68" s="257"/>
      <c r="G68" s="277"/>
      <c r="H68" s="257"/>
      <c r="I68" s="87"/>
    </row>
    <row r="69" spans="2:9">
      <c r="B69" s="87"/>
      <c r="C69" s="87"/>
      <c r="D69" s="87"/>
      <c r="E69" s="87"/>
      <c r="F69" s="87"/>
      <c r="G69" s="68"/>
      <c r="H69" s="87"/>
      <c r="I69" s="87"/>
    </row>
    <row r="70" spans="2:9">
      <c r="B70" s="95" t="s">
        <v>556</v>
      </c>
      <c r="C70" s="95"/>
      <c r="D70" s="95"/>
      <c r="E70" s="95"/>
      <c r="F70" s="95"/>
      <c r="G70" s="225"/>
      <c r="H70" s="87"/>
      <c r="I70" s="87"/>
    </row>
    <row r="71" spans="2:9">
      <c r="B71" s="226"/>
      <c r="C71" s="227"/>
      <c r="D71" s="227" t="s">
        <v>409</v>
      </c>
      <c r="E71" s="283" t="s">
        <v>410</v>
      </c>
      <c r="F71" s="284"/>
      <c r="G71" s="255" t="s">
        <v>18</v>
      </c>
      <c r="H71" s="255"/>
      <c r="I71" s="255">
        <v>2015</v>
      </c>
    </row>
    <row r="72" spans="2:9">
      <c r="B72" s="215" t="s">
        <v>557</v>
      </c>
      <c r="C72" s="100" t="s">
        <v>45</v>
      </c>
      <c r="D72" s="278">
        <v>18</v>
      </c>
      <c r="E72" s="278"/>
      <c r="F72" s="279"/>
      <c r="G72" s="256"/>
      <c r="H72" s="256"/>
      <c r="I72" s="256"/>
    </row>
    <row r="73" spans="2:9">
      <c r="B73" s="215" t="s">
        <v>558</v>
      </c>
      <c r="C73" s="100" t="s">
        <v>45</v>
      </c>
      <c r="D73" s="243">
        <v>14</v>
      </c>
      <c r="E73" s="243"/>
      <c r="F73" s="245"/>
      <c r="G73" s="256"/>
      <c r="H73" s="256"/>
      <c r="I73" s="256"/>
    </row>
    <row r="74" spans="2:9">
      <c r="B74" s="215" t="s">
        <v>559</v>
      </c>
      <c r="C74" s="100" t="s">
        <v>45</v>
      </c>
      <c r="D74" s="252">
        <v>22</v>
      </c>
      <c r="E74" s="252"/>
      <c r="F74" s="254"/>
      <c r="G74" s="256"/>
      <c r="H74" s="256"/>
      <c r="I74" s="256"/>
    </row>
    <row r="75" spans="2:9">
      <c r="B75" s="215" t="s">
        <v>560</v>
      </c>
      <c r="C75" s="100" t="s">
        <v>45</v>
      </c>
      <c r="D75" s="278">
        <v>6</v>
      </c>
      <c r="E75" s="278"/>
      <c r="F75" s="279"/>
      <c r="G75" s="256"/>
      <c r="H75" s="256"/>
      <c r="I75" s="256"/>
    </row>
    <row r="76" spans="2:9">
      <c r="B76" s="217" t="s">
        <v>561</v>
      </c>
      <c r="C76" s="103" t="s">
        <v>45</v>
      </c>
      <c r="D76" s="280">
        <v>13</v>
      </c>
      <c r="E76" s="280"/>
      <c r="F76" s="281"/>
      <c r="G76" s="257"/>
      <c r="H76" s="257"/>
      <c r="I76" s="257"/>
    </row>
    <row r="77" spans="2:9">
      <c r="B77" s="95"/>
      <c r="C77" s="95"/>
      <c r="D77" s="95"/>
      <c r="E77" s="95"/>
      <c r="F77" s="95"/>
      <c r="G77" s="225"/>
      <c r="H77" s="87"/>
      <c r="I77" s="87"/>
    </row>
    <row r="78" spans="2:9">
      <c r="B78" s="120" t="s">
        <v>124</v>
      </c>
      <c r="C78" s="87"/>
      <c r="D78" s="87"/>
      <c r="E78" s="87"/>
      <c r="F78" s="87"/>
      <c r="G78" s="68"/>
      <c r="H78" s="87"/>
      <c r="I78" s="87"/>
    </row>
    <row r="79" spans="2:9" ht="15" customHeight="1">
      <c r="B79" s="213" t="s">
        <v>562</v>
      </c>
      <c r="C79" s="96" t="s">
        <v>21</v>
      </c>
      <c r="D79" s="140">
        <f>25+20+7274</f>
        <v>7319</v>
      </c>
      <c r="E79" s="255" t="s">
        <v>546</v>
      </c>
      <c r="F79" s="232"/>
      <c r="G79" s="255">
        <v>2015</v>
      </c>
      <c r="H79" s="282"/>
      <c r="I79" s="87"/>
    </row>
    <row r="80" spans="2:9">
      <c r="B80" s="215" t="s">
        <v>563</v>
      </c>
      <c r="C80" s="100" t="s">
        <v>21</v>
      </c>
      <c r="D80" s="141">
        <v>0</v>
      </c>
      <c r="E80" s="256"/>
      <c r="F80" s="233"/>
      <c r="G80" s="256"/>
      <c r="H80" s="282"/>
      <c r="I80" s="87"/>
    </row>
    <row r="81" spans="2:9">
      <c r="B81" s="215" t="s">
        <v>564</v>
      </c>
      <c r="C81" s="100" t="s">
        <v>21</v>
      </c>
      <c r="D81" s="141">
        <v>2</v>
      </c>
      <c r="E81" s="256"/>
      <c r="F81" s="233"/>
      <c r="G81" s="256"/>
      <c r="H81" s="282"/>
      <c r="I81" s="87"/>
    </row>
    <row r="82" spans="2:9">
      <c r="B82" s="215" t="s">
        <v>565</v>
      </c>
      <c r="C82" s="100" t="s">
        <v>21</v>
      </c>
      <c r="D82" s="141">
        <v>0</v>
      </c>
      <c r="E82" s="256"/>
      <c r="F82" s="233"/>
      <c r="G82" s="256"/>
      <c r="H82" s="282"/>
      <c r="I82" s="87"/>
    </row>
    <row r="83" spans="2:9">
      <c r="B83" s="217" t="s">
        <v>566</v>
      </c>
      <c r="C83" s="103" t="s">
        <v>21</v>
      </c>
      <c r="D83" s="147">
        <v>0</v>
      </c>
      <c r="E83" s="257"/>
      <c r="F83" s="234"/>
      <c r="G83" s="257"/>
      <c r="H83" s="282"/>
      <c r="I83" s="87"/>
    </row>
  </sheetData>
  <mergeCells count="42">
    <mergeCell ref="G79:G83"/>
    <mergeCell ref="H79:H83"/>
    <mergeCell ref="E79:E83"/>
    <mergeCell ref="E71:F71"/>
    <mergeCell ref="G71:G76"/>
    <mergeCell ref="H71:H76"/>
    <mergeCell ref="I71:I76"/>
    <mergeCell ref="D72:F72"/>
    <mergeCell ref="D73:F73"/>
    <mergeCell ref="D74:F74"/>
    <mergeCell ref="D75:F75"/>
    <mergeCell ref="D76:F76"/>
    <mergeCell ref="E44:F44"/>
    <mergeCell ref="F49:F55"/>
    <mergeCell ref="G49:G55"/>
    <mergeCell ref="H49:H55"/>
    <mergeCell ref="F59:F68"/>
    <mergeCell ref="G59:G68"/>
    <mergeCell ref="H59:H68"/>
    <mergeCell ref="D42:D43"/>
    <mergeCell ref="E42:F43"/>
    <mergeCell ref="B27:D27"/>
    <mergeCell ref="E28:F28"/>
    <mergeCell ref="E29:F29"/>
    <mergeCell ref="E34:F34"/>
    <mergeCell ref="D35:D39"/>
    <mergeCell ref="E35:F39"/>
    <mergeCell ref="D40:D41"/>
    <mergeCell ref="E40:F41"/>
    <mergeCell ref="G29:G43"/>
    <mergeCell ref="H29:H43"/>
    <mergeCell ref="I29:I43"/>
    <mergeCell ref="E30:F30"/>
    <mergeCell ref="E31:F31"/>
    <mergeCell ref="E32:F32"/>
    <mergeCell ref="E33:F33"/>
    <mergeCell ref="E4:E15"/>
    <mergeCell ref="F4:F15"/>
    <mergeCell ref="H4:H15"/>
    <mergeCell ref="F18:F24"/>
    <mergeCell ref="G18:G24"/>
    <mergeCell ref="H18:H2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B2:Z133"/>
  <sheetViews>
    <sheetView topLeftCell="A58" workbookViewId="0">
      <selection activeCell="B113" sqref="B113:J113"/>
    </sheetView>
  </sheetViews>
  <sheetFormatPr defaultRowHeight="15"/>
  <cols>
    <col min="2" max="2" width="44.5703125" bestFit="1" customWidth="1"/>
    <col min="17" max="17" width="12.85546875" bestFit="1" customWidth="1"/>
    <col min="18" max="18" width="14.85546875" bestFit="1" customWidth="1"/>
    <col min="19" max="19" width="14.42578125" customWidth="1"/>
    <col min="20" max="20" width="14.85546875" bestFit="1" customWidth="1"/>
    <col min="27" max="27" width="12.85546875" bestFit="1" customWidth="1"/>
  </cols>
  <sheetData>
    <row r="2" spans="2:26">
      <c r="B2" s="95" t="s">
        <v>46</v>
      </c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  <c r="T2" s="87"/>
      <c r="U2" s="87"/>
      <c r="V2" s="87"/>
      <c r="W2" s="87"/>
      <c r="X2" s="87" t="s">
        <v>12</v>
      </c>
      <c r="Y2" s="87"/>
      <c r="Z2" s="87"/>
    </row>
    <row r="3" spans="2:26">
      <c r="B3" s="288" t="s">
        <v>387</v>
      </c>
      <c r="C3" s="285" t="s">
        <v>388</v>
      </c>
      <c r="D3" s="285" t="s">
        <v>389</v>
      </c>
      <c r="E3" s="285" t="s">
        <v>390</v>
      </c>
      <c r="F3" s="285" t="s">
        <v>391</v>
      </c>
      <c r="G3" s="285" t="s">
        <v>392</v>
      </c>
      <c r="H3" s="290" t="s">
        <v>393</v>
      </c>
      <c r="I3" s="291" t="s">
        <v>394</v>
      </c>
      <c r="J3" s="292"/>
      <c r="K3" s="292"/>
      <c r="L3" s="292"/>
      <c r="M3" s="292"/>
      <c r="N3" s="293"/>
      <c r="O3" s="294" t="s">
        <v>395</v>
      </c>
      <c r="P3" s="295"/>
      <c r="Q3" s="291" t="s">
        <v>396</v>
      </c>
      <c r="R3" s="292"/>
      <c r="S3" s="292"/>
      <c r="T3" s="292"/>
      <c r="U3" s="292"/>
      <c r="V3" s="292"/>
      <c r="W3" s="292"/>
      <c r="X3" s="292"/>
      <c r="Y3" s="292"/>
      <c r="Z3" s="293"/>
    </row>
    <row r="4" spans="2:26">
      <c r="B4" s="289"/>
      <c r="C4" s="286"/>
      <c r="D4" s="286"/>
      <c r="E4" s="286"/>
      <c r="F4" s="286"/>
      <c r="G4" s="286"/>
      <c r="H4" s="290"/>
      <c r="I4" s="291" t="s">
        <v>397</v>
      </c>
      <c r="J4" s="293"/>
      <c r="K4" s="291" t="s">
        <v>398</v>
      </c>
      <c r="L4" s="293"/>
      <c r="M4" s="291" t="s">
        <v>399</v>
      </c>
      <c r="N4" s="293"/>
      <c r="O4" s="296"/>
      <c r="P4" s="297"/>
      <c r="Q4" s="298" t="s">
        <v>400</v>
      </c>
      <c r="R4" s="299"/>
      <c r="S4" s="299"/>
      <c r="T4" s="300"/>
      <c r="U4" s="298" t="s">
        <v>401</v>
      </c>
      <c r="V4" s="299"/>
      <c r="W4" s="299"/>
      <c r="X4" s="300"/>
      <c r="Y4" s="294" t="s">
        <v>402</v>
      </c>
      <c r="Z4" s="295"/>
    </row>
    <row r="5" spans="2:26">
      <c r="B5" s="289"/>
      <c r="C5" s="286"/>
      <c r="D5" s="286"/>
      <c r="E5" s="286"/>
      <c r="F5" s="286"/>
      <c r="G5" s="286"/>
      <c r="H5" s="285"/>
      <c r="I5" s="288" t="s">
        <v>403</v>
      </c>
      <c r="J5" s="302" t="s">
        <v>404</v>
      </c>
      <c r="K5" s="288" t="s">
        <v>403</v>
      </c>
      <c r="L5" s="302" t="s">
        <v>405</v>
      </c>
      <c r="M5" s="288" t="s">
        <v>403</v>
      </c>
      <c r="N5" s="302" t="s">
        <v>404</v>
      </c>
      <c r="O5" s="288" t="s">
        <v>403</v>
      </c>
      <c r="P5" s="288" t="s">
        <v>404</v>
      </c>
      <c r="Q5" s="298" t="s">
        <v>406</v>
      </c>
      <c r="R5" s="300"/>
      <c r="S5" s="299" t="s">
        <v>407</v>
      </c>
      <c r="T5" s="300"/>
      <c r="U5" s="298" t="s">
        <v>406</v>
      </c>
      <c r="V5" s="300"/>
      <c r="W5" s="298" t="s">
        <v>408</v>
      </c>
      <c r="X5" s="300"/>
      <c r="Y5" s="296"/>
      <c r="Z5" s="297"/>
    </row>
    <row r="6" spans="2:26">
      <c r="B6" s="289"/>
      <c r="C6" s="286"/>
      <c r="D6" s="286"/>
      <c r="E6" s="286"/>
      <c r="F6" s="286"/>
      <c r="G6" s="287"/>
      <c r="H6" s="285"/>
      <c r="I6" s="301"/>
      <c r="J6" s="303"/>
      <c r="K6" s="301"/>
      <c r="L6" s="303"/>
      <c r="M6" s="301"/>
      <c r="N6" s="303"/>
      <c r="O6" s="301"/>
      <c r="P6" s="301"/>
      <c r="Q6" s="152" t="s">
        <v>409</v>
      </c>
      <c r="R6" s="152" t="s">
        <v>410</v>
      </c>
      <c r="S6" s="152" t="s">
        <v>409</v>
      </c>
      <c r="T6" s="152" t="s">
        <v>410</v>
      </c>
      <c r="U6" s="152" t="s">
        <v>409</v>
      </c>
      <c r="V6" s="152" t="s">
        <v>410</v>
      </c>
      <c r="W6" s="152" t="s">
        <v>409</v>
      </c>
      <c r="X6" s="153" t="s">
        <v>410</v>
      </c>
      <c r="Y6" s="154" t="s">
        <v>409</v>
      </c>
      <c r="Z6" s="155" t="s">
        <v>410</v>
      </c>
    </row>
    <row r="7" spans="2:26">
      <c r="B7" s="156" t="s">
        <v>411</v>
      </c>
      <c r="C7" s="157" t="s">
        <v>130</v>
      </c>
      <c r="D7" s="158">
        <v>5000</v>
      </c>
      <c r="E7" s="157" t="s">
        <v>127</v>
      </c>
      <c r="F7" s="157">
        <v>8</v>
      </c>
      <c r="G7" s="157" t="s">
        <v>412</v>
      </c>
      <c r="H7" s="157" t="s">
        <v>413</v>
      </c>
      <c r="I7" s="157" t="s">
        <v>337</v>
      </c>
      <c r="J7" s="157" t="s">
        <v>337</v>
      </c>
      <c r="K7" s="157">
        <v>42</v>
      </c>
      <c r="L7" s="157">
        <v>72</v>
      </c>
      <c r="M7" s="157">
        <v>4</v>
      </c>
      <c r="N7" s="157">
        <v>5</v>
      </c>
      <c r="O7" s="157" t="s">
        <v>350</v>
      </c>
      <c r="P7" s="157" t="s">
        <v>414</v>
      </c>
      <c r="Q7" s="159">
        <v>6</v>
      </c>
      <c r="R7" s="159">
        <v>1</v>
      </c>
      <c r="S7" s="159">
        <v>1</v>
      </c>
      <c r="T7" s="159">
        <v>0</v>
      </c>
      <c r="U7" s="157" t="s">
        <v>350</v>
      </c>
      <c r="V7" s="157" t="s">
        <v>414</v>
      </c>
      <c r="W7" s="157" t="s">
        <v>414</v>
      </c>
      <c r="X7" s="157" t="s">
        <v>414</v>
      </c>
      <c r="Y7" s="160">
        <v>2</v>
      </c>
      <c r="Z7" s="161">
        <v>0</v>
      </c>
    </row>
    <row r="8" spans="2:26">
      <c r="B8" s="162" t="s">
        <v>415</v>
      </c>
      <c r="C8" s="159" t="s">
        <v>127</v>
      </c>
      <c r="D8" s="159">
        <v>1800</v>
      </c>
      <c r="E8" s="159" t="s">
        <v>130</v>
      </c>
      <c r="F8" s="159">
        <v>1</v>
      </c>
      <c r="G8" s="159">
        <v>4200</v>
      </c>
      <c r="H8" s="159" t="s">
        <v>416</v>
      </c>
      <c r="I8" s="159">
        <v>242</v>
      </c>
      <c r="J8" s="159">
        <v>203</v>
      </c>
      <c r="K8" s="159">
        <v>479</v>
      </c>
      <c r="L8" s="159">
        <v>494</v>
      </c>
      <c r="M8" s="159">
        <v>479</v>
      </c>
      <c r="N8" s="159">
        <v>494</v>
      </c>
      <c r="O8" s="159"/>
      <c r="P8" s="159"/>
      <c r="Q8" s="163">
        <v>35</v>
      </c>
      <c r="R8" s="163">
        <v>19</v>
      </c>
      <c r="S8" s="163">
        <v>1</v>
      </c>
      <c r="T8" s="163">
        <v>1</v>
      </c>
      <c r="U8" s="159"/>
      <c r="V8" s="159"/>
      <c r="W8" s="159">
        <v>2</v>
      </c>
      <c r="X8" s="159"/>
      <c r="Y8" s="164"/>
      <c r="Z8" s="165"/>
    </row>
    <row r="9" spans="2:26">
      <c r="B9" s="166" t="s">
        <v>417</v>
      </c>
      <c r="C9" s="167" t="s">
        <v>130</v>
      </c>
      <c r="D9" s="167">
        <v>150</v>
      </c>
      <c r="E9" s="167" t="s">
        <v>130</v>
      </c>
      <c r="F9" s="167">
        <v>0</v>
      </c>
      <c r="G9" s="167">
        <v>500</v>
      </c>
      <c r="H9" s="167">
        <v>45</v>
      </c>
      <c r="I9" s="167">
        <v>0</v>
      </c>
      <c r="J9" s="167">
        <v>0</v>
      </c>
      <c r="K9" s="167">
        <v>0</v>
      </c>
      <c r="L9" s="167">
        <v>0</v>
      </c>
      <c r="M9" s="167">
        <v>29</v>
      </c>
      <c r="N9" s="167">
        <v>23</v>
      </c>
      <c r="O9" s="167">
        <v>2</v>
      </c>
      <c r="P9" s="167">
        <v>1</v>
      </c>
      <c r="Q9" s="167">
        <v>2</v>
      </c>
      <c r="R9" s="167">
        <v>1</v>
      </c>
      <c r="S9" s="167">
        <v>2</v>
      </c>
      <c r="T9" s="167">
        <v>0</v>
      </c>
      <c r="U9" s="167">
        <v>0</v>
      </c>
      <c r="V9" s="167">
        <v>0</v>
      </c>
      <c r="W9" s="167">
        <v>0</v>
      </c>
      <c r="X9" s="167">
        <v>0</v>
      </c>
      <c r="Y9" s="168">
        <v>1</v>
      </c>
      <c r="Z9" s="169">
        <v>0</v>
      </c>
    </row>
    <row r="10" spans="2:26">
      <c r="B10" s="170" t="s">
        <v>418</v>
      </c>
      <c r="C10" s="171" t="s">
        <v>419</v>
      </c>
      <c r="D10" s="87"/>
      <c r="E10" s="87"/>
      <c r="F10" s="87"/>
      <c r="G10" s="87"/>
      <c r="H10" s="87"/>
      <c r="I10" s="87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  <c r="U10" s="134"/>
      <c r="V10" s="134"/>
      <c r="W10" s="134"/>
      <c r="X10" s="134"/>
      <c r="Y10" s="134"/>
      <c r="Z10" s="134"/>
    </row>
    <row r="11" spans="2:26">
      <c r="B11" s="170" t="s">
        <v>15</v>
      </c>
      <c r="C11" s="172" t="s">
        <v>420</v>
      </c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</row>
    <row r="12" spans="2:26">
      <c r="B12" s="170" t="s">
        <v>16</v>
      </c>
      <c r="C12" s="172"/>
      <c r="D12" s="134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134"/>
      <c r="Z12" s="134"/>
    </row>
    <row r="13" spans="2:26">
      <c r="B13" s="170" t="s">
        <v>252</v>
      </c>
      <c r="C13" s="171">
        <v>2016</v>
      </c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</row>
    <row r="14" spans="2:26"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</row>
    <row r="15" spans="2:26"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7"/>
      <c r="M15" s="87"/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</row>
    <row r="16" spans="2:26">
      <c r="B16" s="173" t="s">
        <v>421</v>
      </c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</row>
    <row r="17" spans="2:26">
      <c r="B17" s="304" t="s">
        <v>387</v>
      </c>
      <c r="C17" s="291" t="s">
        <v>422</v>
      </c>
      <c r="D17" s="292"/>
      <c r="E17" s="292"/>
      <c r="F17" s="292"/>
      <c r="G17" s="292"/>
      <c r="H17" s="293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</row>
    <row r="18" spans="2:26">
      <c r="B18" s="305"/>
      <c r="C18" s="291" t="s">
        <v>423</v>
      </c>
      <c r="D18" s="292"/>
      <c r="E18" s="292"/>
      <c r="F18" s="292"/>
      <c r="G18" s="292"/>
      <c r="H18" s="293"/>
      <c r="I18" s="87"/>
      <c r="J18" s="87"/>
      <c r="K18" s="87"/>
      <c r="L18" s="87"/>
      <c r="M18" s="87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</row>
    <row r="19" spans="2:26" ht="60">
      <c r="B19" s="306"/>
      <c r="C19" s="174" t="s">
        <v>424</v>
      </c>
      <c r="D19" s="174" t="s">
        <v>425</v>
      </c>
      <c r="E19" s="174" t="s">
        <v>426</v>
      </c>
      <c r="F19" s="174" t="s">
        <v>427</v>
      </c>
      <c r="G19" s="174" t="s">
        <v>428</v>
      </c>
      <c r="H19" s="175" t="s">
        <v>429</v>
      </c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</row>
    <row r="20" spans="2:26">
      <c r="B20" s="156" t="s">
        <v>411</v>
      </c>
      <c r="C20" s="157" t="s">
        <v>414</v>
      </c>
      <c r="D20" s="157" t="s">
        <v>414</v>
      </c>
      <c r="E20" s="157" t="s">
        <v>414</v>
      </c>
      <c r="F20" s="157">
        <v>6</v>
      </c>
      <c r="G20" s="160" t="s">
        <v>430</v>
      </c>
      <c r="H20" s="161" t="s">
        <v>414</v>
      </c>
      <c r="I20" s="87"/>
      <c r="J20" s="87"/>
      <c r="K20" s="87"/>
      <c r="L20" s="87"/>
      <c r="M20" s="87"/>
      <c r="N20" s="87"/>
      <c r="O20" s="87"/>
      <c r="P20" s="87"/>
      <c r="Q20" s="87"/>
      <c r="R20" s="87"/>
      <c r="S20" s="87"/>
      <c r="T20" s="87"/>
      <c r="U20" s="87"/>
      <c r="V20" s="87"/>
      <c r="W20" s="87"/>
      <c r="X20" s="87"/>
      <c r="Y20" s="87"/>
      <c r="Z20" s="87"/>
    </row>
    <row r="21" spans="2:26">
      <c r="B21" s="176" t="s">
        <v>417</v>
      </c>
      <c r="C21" s="177">
        <v>0</v>
      </c>
      <c r="D21" s="177">
        <v>0</v>
      </c>
      <c r="E21" s="177">
        <v>0</v>
      </c>
      <c r="F21" s="177">
        <v>3</v>
      </c>
      <c r="G21" s="178" t="s">
        <v>430</v>
      </c>
      <c r="H21" s="179"/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</row>
    <row r="22" spans="2:26">
      <c r="B22" s="176" t="s">
        <v>415</v>
      </c>
      <c r="C22" s="177">
        <v>0</v>
      </c>
      <c r="D22" s="177">
        <v>5</v>
      </c>
      <c r="E22" s="177">
        <v>14</v>
      </c>
      <c r="F22" s="177">
        <v>35</v>
      </c>
      <c r="G22" s="178" t="s">
        <v>431</v>
      </c>
      <c r="H22" s="180">
        <v>13</v>
      </c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</row>
    <row r="23" spans="2:26">
      <c r="B23" s="162"/>
      <c r="C23" s="159"/>
      <c r="D23" s="159"/>
      <c r="E23" s="159"/>
      <c r="F23" s="159"/>
      <c r="G23" s="164"/>
      <c r="H23" s="165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</row>
    <row r="24" spans="2:26">
      <c r="B24" s="170" t="s">
        <v>418</v>
      </c>
      <c r="C24" s="171" t="s">
        <v>419</v>
      </c>
      <c r="D24" s="87"/>
      <c r="E24" s="87"/>
      <c r="F24" s="87"/>
      <c r="G24" s="87"/>
      <c r="H24" s="87"/>
      <c r="I24" s="87"/>
      <c r="J24" s="134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</row>
    <row r="25" spans="2:26">
      <c r="B25" s="170" t="s">
        <v>15</v>
      </c>
      <c r="C25" s="172" t="s">
        <v>420</v>
      </c>
      <c r="D25" s="134"/>
      <c r="E25" s="134"/>
      <c r="F25" s="134"/>
      <c r="G25" s="134"/>
      <c r="H25" s="134"/>
      <c r="I25" s="134"/>
      <c r="J25" s="134"/>
      <c r="K25" s="87"/>
      <c r="L25" s="87"/>
      <c r="M25" s="87"/>
      <c r="N25" s="87"/>
      <c r="O25" s="87"/>
      <c r="P25" s="87"/>
      <c r="Q25" s="87"/>
      <c r="R25" s="87"/>
      <c r="S25" s="87"/>
      <c r="T25" s="87"/>
      <c r="U25" s="87"/>
      <c r="V25" s="87"/>
      <c r="W25" s="87"/>
      <c r="X25" s="87"/>
      <c r="Y25" s="87"/>
      <c r="Z25" s="87"/>
    </row>
    <row r="26" spans="2:26">
      <c r="B26" s="170" t="s">
        <v>432</v>
      </c>
      <c r="C26" s="172">
        <v>2016</v>
      </c>
      <c r="D26" s="134"/>
      <c r="E26" s="134"/>
      <c r="F26" s="134"/>
      <c r="G26" s="134"/>
      <c r="H26" s="134"/>
      <c r="I26" s="134"/>
      <c r="J26" s="134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</row>
    <row r="27" spans="2:26">
      <c r="B27" s="170" t="s">
        <v>16</v>
      </c>
      <c r="C27" s="171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</row>
    <row r="28" spans="2:26"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</row>
    <row r="29" spans="2:26"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</row>
    <row r="30" spans="2:26"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</row>
    <row r="31" spans="2:26">
      <c r="B31" s="95" t="s">
        <v>433</v>
      </c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</row>
    <row r="32" spans="2:26">
      <c r="B32" s="304" t="s">
        <v>387</v>
      </c>
      <c r="C32" s="291" t="s">
        <v>434</v>
      </c>
      <c r="D32" s="293"/>
      <c r="E32" s="291" t="s">
        <v>435</v>
      </c>
      <c r="F32" s="293"/>
      <c r="G32" s="292" t="s">
        <v>436</v>
      </c>
      <c r="H32" s="293"/>
      <c r="I32" s="291" t="s">
        <v>437</v>
      </c>
      <c r="J32" s="293"/>
      <c r="K32" s="291" t="s">
        <v>438</v>
      </c>
      <c r="L32" s="293"/>
      <c r="M32" s="291" t="s">
        <v>439</v>
      </c>
      <c r="N32" s="292"/>
      <c r="O32" s="291" t="s">
        <v>440</v>
      </c>
      <c r="P32" s="293"/>
      <c r="Q32" s="352" t="s">
        <v>441</v>
      </c>
      <c r="R32" s="353"/>
      <c r="S32" s="352" t="s">
        <v>442</v>
      </c>
      <c r="T32" s="354"/>
      <c r="U32" s="305"/>
      <c r="V32" s="355"/>
      <c r="W32" s="355"/>
      <c r="X32" s="355"/>
      <c r="Y32" s="181"/>
      <c r="Z32" s="134"/>
    </row>
    <row r="33" spans="2:26">
      <c r="B33" s="306"/>
      <c r="C33" s="182" t="s">
        <v>443</v>
      </c>
      <c r="D33" s="182" t="s">
        <v>444</v>
      </c>
      <c r="E33" s="182" t="s">
        <v>443</v>
      </c>
      <c r="F33" s="182" t="s">
        <v>444</v>
      </c>
      <c r="G33" s="182" t="s">
        <v>443</v>
      </c>
      <c r="H33" s="182" t="s">
        <v>444</v>
      </c>
      <c r="I33" s="182" t="s">
        <v>443</v>
      </c>
      <c r="J33" s="182" t="s">
        <v>444</v>
      </c>
      <c r="K33" s="182" t="s">
        <v>443</v>
      </c>
      <c r="L33" s="182" t="s">
        <v>444</v>
      </c>
      <c r="M33" s="182" t="s">
        <v>444</v>
      </c>
      <c r="N33" s="182" t="s">
        <v>443</v>
      </c>
      <c r="O33" s="182" t="s">
        <v>443</v>
      </c>
      <c r="P33" s="182" t="s">
        <v>444</v>
      </c>
      <c r="Q33" s="182" t="s">
        <v>443</v>
      </c>
      <c r="R33" s="182" t="s">
        <v>444</v>
      </c>
      <c r="S33" s="182" t="s">
        <v>443</v>
      </c>
      <c r="T33" s="190" t="s">
        <v>444</v>
      </c>
      <c r="U33" s="356"/>
      <c r="V33" s="183"/>
      <c r="W33" s="183"/>
      <c r="X33" s="183"/>
      <c r="Y33" s="183"/>
      <c r="Z33" s="87"/>
    </row>
    <row r="34" spans="2:26">
      <c r="B34" s="156" t="s">
        <v>411</v>
      </c>
      <c r="C34" s="157">
        <v>7</v>
      </c>
      <c r="D34" s="157" t="s">
        <v>414</v>
      </c>
      <c r="E34" s="157">
        <v>1</v>
      </c>
      <c r="F34" s="157">
        <v>0</v>
      </c>
      <c r="G34" s="157" t="s">
        <v>337</v>
      </c>
      <c r="H34" s="157" t="s">
        <v>337</v>
      </c>
      <c r="I34" s="157" t="s">
        <v>337</v>
      </c>
      <c r="J34" s="157">
        <v>1</v>
      </c>
      <c r="K34" s="157">
        <v>1</v>
      </c>
      <c r="L34" s="157" t="s">
        <v>337</v>
      </c>
      <c r="M34" s="157">
        <v>3</v>
      </c>
      <c r="N34" s="157">
        <v>1</v>
      </c>
      <c r="O34" s="157">
        <v>2</v>
      </c>
      <c r="P34" s="157">
        <v>1</v>
      </c>
      <c r="Q34" s="157">
        <v>1</v>
      </c>
      <c r="R34" s="157">
        <v>2</v>
      </c>
      <c r="S34" s="157">
        <v>1</v>
      </c>
      <c r="T34" s="160">
        <v>0</v>
      </c>
      <c r="U34" s="357"/>
      <c r="V34" s="134"/>
      <c r="W34" s="134"/>
      <c r="X34" s="134"/>
      <c r="Y34" s="134"/>
      <c r="Z34" s="87"/>
    </row>
    <row r="35" spans="2:26" ht="45">
      <c r="B35" s="166" t="s">
        <v>415</v>
      </c>
      <c r="C35" s="167">
        <v>38</v>
      </c>
      <c r="D35" s="167"/>
      <c r="E35" s="167">
        <v>2</v>
      </c>
      <c r="F35" s="167"/>
      <c r="G35" s="167">
        <v>8</v>
      </c>
      <c r="H35" s="167"/>
      <c r="I35" s="167">
        <v>2</v>
      </c>
      <c r="J35" s="167">
        <v>0</v>
      </c>
      <c r="K35" s="167">
        <v>5</v>
      </c>
      <c r="L35" s="167"/>
      <c r="M35" s="167"/>
      <c r="N35" s="184" t="s">
        <v>445</v>
      </c>
      <c r="O35" s="167">
        <v>18</v>
      </c>
      <c r="P35" s="167">
        <v>0</v>
      </c>
      <c r="Q35" s="167">
        <v>11</v>
      </c>
      <c r="R35" s="167">
        <v>2</v>
      </c>
      <c r="S35" s="167">
        <v>2</v>
      </c>
      <c r="T35" s="168">
        <v>0</v>
      </c>
      <c r="U35" s="357"/>
      <c r="V35" s="134"/>
      <c r="W35" s="134"/>
      <c r="X35" s="134"/>
      <c r="Y35" s="134"/>
      <c r="Z35" s="87"/>
    </row>
    <row r="36" spans="2:26" ht="24.75" customHeight="1">
      <c r="B36" s="358" t="s">
        <v>417</v>
      </c>
      <c r="C36" s="359">
        <v>6</v>
      </c>
      <c r="D36" s="359">
        <v>0</v>
      </c>
      <c r="E36" s="359">
        <v>0</v>
      </c>
      <c r="F36" s="359">
        <v>0</v>
      </c>
      <c r="G36" s="359">
        <v>0</v>
      </c>
      <c r="H36" s="359">
        <v>0</v>
      </c>
      <c r="I36" s="359">
        <v>0</v>
      </c>
      <c r="J36" s="359">
        <v>0</v>
      </c>
      <c r="K36" s="359">
        <v>0</v>
      </c>
      <c r="L36" s="359">
        <v>0</v>
      </c>
      <c r="M36" s="359">
        <v>0</v>
      </c>
      <c r="N36" s="360">
        <v>3</v>
      </c>
      <c r="O36" s="359">
        <v>1</v>
      </c>
      <c r="P36" s="359">
        <v>3</v>
      </c>
      <c r="Q36" s="359">
        <v>1</v>
      </c>
      <c r="R36" s="359">
        <v>0</v>
      </c>
      <c r="S36" s="359">
        <v>0</v>
      </c>
      <c r="T36" s="361">
        <v>0</v>
      </c>
      <c r="U36" s="134"/>
      <c r="V36" s="134"/>
      <c r="W36" s="134"/>
      <c r="X36" s="134"/>
      <c r="Y36" s="134"/>
      <c r="Z36" s="87"/>
    </row>
    <row r="37" spans="2:26">
      <c r="B37" s="170" t="s">
        <v>418</v>
      </c>
      <c r="C37" s="171" t="s">
        <v>419</v>
      </c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34"/>
      <c r="P37" s="134"/>
      <c r="Q37" s="134"/>
      <c r="R37" s="134"/>
      <c r="S37" s="134"/>
      <c r="T37" s="134"/>
      <c r="U37" s="134"/>
      <c r="V37" s="134"/>
      <c r="W37" s="134"/>
      <c r="X37" s="134"/>
      <c r="Y37" s="134"/>
      <c r="Z37" s="134"/>
    </row>
    <row r="38" spans="2:26">
      <c r="B38" s="170" t="s">
        <v>15</v>
      </c>
      <c r="C38" s="172" t="s">
        <v>420</v>
      </c>
      <c r="D38" s="134"/>
      <c r="E38" s="134"/>
      <c r="F38" s="134"/>
      <c r="G38" s="134"/>
      <c r="H38" s="134"/>
      <c r="I38" s="134"/>
      <c r="J38" s="134"/>
      <c r="K38" s="134"/>
      <c r="L38" s="134"/>
      <c r="M38" s="134"/>
      <c r="N38" s="134"/>
      <c r="O38" s="134"/>
      <c r="P38" s="134"/>
      <c r="Q38" s="134"/>
      <c r="R38" s="134"/>
      <c r="S38" s="134"/>
      <c r="T38" s="134"/>
      <c r="U38" s="134"/>
      <c r="V38" s="134"/>
      <c r="W38" s="134"/>
      <c r="X38" s="134"/>
      <c r="Y38" s="134"/>
      <c r="Z38" s="134"/>
    </row>
    <row r="39" spans="2:26">
      <c r="B39" s="170" t="s">
        <v>252</v>
      </c>
      <c r="C39" s="172">
        <v>2016</v>
      </c>
      <c r="D39" s="134"/>
      <c r="E39" s="134"/>
      <c r="F39" s="134"/>
      <c r="G39" s="134"/>
      <c r="H39" s="134"/>
      <c r="I39" s="134"/>
      <c r="J39" s="134"/>
      <c r="K39" s="134"/>
      <c r="L39" s="134"/>
      <c r="M39" s="134"/>
      <c r="N39" s="134"/>
      <c r="O39" s="134"/>
      <c r="P39" s="134"/>
      <c r="Q39" s="134"/>
      <c r="R39" s="134"/>
      <c r="S39" s="134"/>
      <c r="T39" s="134"/>
      <c r="U39" s="134"/>
      <c r="V39" s="134"/>
      <c r="W39" s="134"/>
      <c r="X39" s="134"/>
      <c r="Y39" s="134"/>
      <c r="Z39" s="134"/>
    </row>
    <row r="40" spans="2:26">
      <c r="B40" s="170" t="s">
        <v>16</v>
      </c>
      <c r="C40" s="171"/>
      <c r="D40" s="134"/>
      <c r="E40" s="134"/>
      <c r="F40" s="134"/>
      <c r="G40" s="134"/>
      <c r="H40" s="134"/>
      <c r="I40" s="134"/>
      <c r="J40" s="134"/>
      <c r="K40" s="134"/>
      <c r="L40" s="134"/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</row>
    <row r="41" spans="2:26">
      <c r="B41" s="110"/>
      <c r="C41" s="134"/>
      <c r="D41" s="134"/>
      <c r="E41" s="134"/>
      <c r="F41" s="134"/>
      <c r="G41" s="134"/>
      <c r="H41" s="134"/>
      <c r="I41" s="134"/>
      <c r="J41" s="134"/>
      <c r="K41" s="134"/>
      <c r="L41" s="134"/>
      <c r="M41" s="134"/>
      <c r="N41" s="134"/>
      <c r="O41" s="134"/>
      <c r="P41" s="134"/>
      <c r="Q41" s="134"/>
      <c r="R41" s="134"/>
      <c r="S41" s="134"/>
      <c r="T41" s="134"/>
      <c r="U41" s="134"/>
      <c r="V41" s="134"/>
      <c r="W41" s="134"/>
      <c r="X41" s="134"/>
      <c r="Y41" s="134"/>
      <c r="Z41" s="134"/>
    </row>
    <row r="42" spans="2:26">
      <c r="B42" s="87"/>
      <c r="C42" s="134"/>
      <c r="D42" s="134"/>
      <c r="E42" s="134"/>
      <c r="F42" s="134"/>
      <c r="G42" s="134"/>
      <c r="H42" s="134"/>
      <c r="I42" s="134"/>
      <c r="J42" s="134"/>
      <c r="K42" s="134"/>
      <c r="L42" s="134"/>
      <c r="M42" s="134"/>
      <c r="N42" s="134"/>
      <c r="O42" s="134"/>
      <c r="P42" s="134"/>
      <c r="Q42" s="134"/>
      <c r="R42" s="134"/>
      <c r="S42" s="134"/>
      <c r="T42" s="134"/>
      <c r="U42" s="134"/>
      <c r="V42" s="134"/>
      <c r="W42" s="134"/>
      <c r="X42" s="134"/>
      <c r="Y42" s="134"/>
      <c r="Z42" s="134"/>
    </row>
    <row r="43" spans="2:26">
      <c r="B43" s="185" t="s">
        <v>446</v>
      </c>
      <c r="C43" s="134"/>
      <c r="D43" s="134"/>
      <c r="E43" s="134"/>
      <c r="F43" s="134"/>
      <c r="G43" s="134"/>
      <c r="H43" s="134"/>
      <c r="I43" s="134"/>
      <c r="J43" s="134"/>
      <c r="K43" s="134"/>
      <c r="L43" s="134"/>
      <c r="M43" s="134"/>
      <c r="N43" s="134"/>
      <c r="O43" s="134"/>
      <c r="P43" s="134"/>
      <c r="Q43" s="134"/>
      <c r="R43" s="134"/>
      <c r="S43" s="134"/>
      <c r="T43" s="134"/>
      <c r="U43" s="134"/>
      <c r="V43" s="134"/>
      <c r="W43" s="134"/>
      <c r="X43" s="134"/>
      <c r="Y43" s="134"/>
      <c r="Z43" s="134"/>
    </row>
    <row r="44" spans="2:26">
      <c r="B44" s="307" t="s">
        <v>387</v>
      </c>
      <c r="C44" s="291" t="s">
        <v>447</v>
      </c>
      <c r="D44" s="292"/>
      <c r="E44" s="292"/>
      <c r="F44" s="293"/>
      <c r="G44" s="288" t="s">
        <v>448</v>
      </c>
      <c r="H44" s="87"/>
      <c r="I44" s="87"/>
      <c r="J44" s="87"/>
      <c r="K44" s="87"/>
      <c r="L44" s="87"/>
      <c r="M44" s="87"/>
      <c r="N44" s="87"/>
      <c r="O44" s="87"/>
      <c r="P44" s="87"/>
      <c r="Q44" s="87"/>
      <c r="R44" s="87"/>
      <c r="S44" s="87"/>
      <c r="T44" s="87"/>
      <c r="U44" s="87"/>
      <c r="V44" s="87"/>
      <c r="W44" s="87"/>
      <c r="X44" s="87"/>
      <c r="Y44" s="87"/>
      <c r="Z44" s="87"/>
    </row>
    <row r="45" spans="2:26">
      <c r="B45" s="308"/>
      <c r="C45" s="285" t="s">
        <v>449</v>
      </c>
      <c r="D45" s="285" t="s">
        <v>450</v>
      </c>
      <c r="E45" s="285" t="s">
        <v>451</v>
      </c>
      <c r="F45" s="285" t="s">
        <v>452</v>
      </c>
      <c r="G45" s="289"/>
      <c r="H45" s="87"/>
      <c r="I45" s="87"/>
      <c r="J45" s="87"/>
      <c r="K45" s="87"/>
      <c r="L45" s="87"/>
      <c r="M45" s="87"/>
      <c r="N45" s="87"/>
      <c r="O45" s="87"/>
      <c r="P45" s="87"/>
      <c r="Q45" s="87"/>
      <c r="R45" s="87"/>
      <c r="S45" s="87"/>
      <c r="T45" s="87"/>
      <c r="U45" s="87"/>
      <c r="V45" s="87"/>
      <c r="W45" s="87"/>
      <c r="X45" s="87"/>
      <c r="Y45" s="87"/>
      <c r="Z45" s="87"/>
    </row>
    <row r="46" spans="2:26">
      <c r="B46" s="308"/>
      <c r="C46" s="286"/>
      <c r="D46" s="286"/>
      <c r="E46" s="286"/>
      <c r="F46" s="286"/>
      <c r="G46" s="289"/>
      <c r="H46" s="87"/>
      <c r="I46" s="87"/>
      <c r="J46" s="87"/>
      <c r="K46" s="87"/>
      <c r="L46" s="87"/>
      <c r="M46" s="87"/>
      <c r="N46" s="87"/>
      <c r="O46" s="87"/>
      <c r="P46" s="87"/>
      <c r="Q46" s="87"/>
      <c r="R46" s="87"/>
      <c r="S46" s="87"/>
      <c r="T46" s="87"/>
      <c r="U46" s="87"/>
      <c r="V46" s="87"/>
      <c r="W46" s="87"/>
      <c r="X46" s="87"/>
      <c r="Y46" s="87"/>
      <c r="Z46" s="87"/>
    </row>
    <row r="47" spans="2:26">
      <c r="B47" s="309"/>
      <c r="C47" s="287"/>
      <c r="D47" s="287"/>
      <c r="E47" s="287"/>
      <c r="F47" s="287"/>
      <c r="G47" s="301"/>
      <c r="H47" s="87"/>
      <c r="I47" s="87"/>
      <c r="J47" s="87"/>
      <c r="K47" s="87"/>
      <c r="L47" s="87"/>
      <c r="M47" s="87"/>
      <c r="N47" s="87"/>
      <c r="O47" s="87"/>
      <c r="P47" s="87"/>
      <c r="Q47" s="87"/>
      <c r="R47" s="87"/>
      <c r="S47" s="87"/>
      <c r="T47" s="87"/>
      <c r="U47" s="87"/>
      <c r="V47" s="87"/>
      <c r="W47" s="87"/>
      <c r="X47" s="87"/>
      <c r="Y47" s="87"/>
      <c r="Z47" s="87"/>
    </row>
    <row r="48" spans="2:26">
      <c r="B48" s="156" t="s">
        <v>411</v>
      </c>
      <c r="C48" s="157" t="s">
        <v>130</v>
      </c>
      <c r="D48" s="157" t="s">
        <v>130</v>
      </c>
      <c r="E48" s="157" t="s">
        <v>130</v>
      </c>
      <c r="F48" s="157" t="s">
        <v>337</v>
      </c>
      <c r="G48" s="161" t="s">
        <v>127</v>
      </c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</row>
    <row r="49" spans="2:26" ht="60">
      <c r="B49" s="162" t="s">
        <v>415</v>
      </c>
      <c r="C49" s="159" t="s">
        <v>127</v>
      </c>
      <c r="D49" s="159" t="s">
        <v>127</v>
      </c>
      <c r="E49" s="159" t="s">
        <v>127</v>
      </c>
      <c r="F49" s="186" t="s">
        <v>453</v>
      </c>
      <c r="G49" s="165" t="s">
        <v>127</v>
      </c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</row>
    <row r="50" spans="2:26">
      <c r="B50" s="162" t="s">
        <v>417</v>
      </c>
      <c r="C50" s="159" t="s">
        <v>130</v>
      </c>
      <c r="D50" s="159" t="s">
        <v>130</v>
      </c>
      <c r="E50" s="159" t="s">
        <v>127</v>
      </c>
      <c r="F50" s="159">
        <v>0</v>
      </c>
      <c r="G50" s="165" t="s">
        <v>127</v>
      </c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</row>
    <row r="51" spans="2:26">
      <c r="B51" s="170" t="s">
        <v>418</v>
      </c>
      <c r="C51" s="171" t="s">
        <v>419</v>
      </c>
      <c r="D51" s="134"/>
      <c r="E51" s="134"/>
      <c r="F51" s="134"/>
      <c r="G51" s="134"/>
      <c r="H51" s="134"/>
      <c r="I51" s="134"/>
      <c r="J51" s="134"/>
      <c r="K51" s="134"/>
      <c r="L51" s="134"/>
      <c r="M51" s="134"/>
      <c r="N51" s="134"/>
      <c r="O51" s="134"/>
      <c r="P51" s="134"/>
      <c r="Q51" s="134"/>
      <c r="R51" s="134"/>
      <c r="S51" s="134"/>
      <c r="T51" s="134"/>
      <c r="U51" s="134"/>
      <c r="V51" s="134"/>
      <c r="W51" s="134"/>
      <c r="X51" s="134"/>
      <c r="Y51" s="134"/>
      <c r="Z51" s="134"/>
    </row>
    <row r="52" spans="2:26">
      <c r="B52" s="170" t="s">
        <v>15</v>
      </c>
      <c r="C52" s="172" t="s">
        <v>420</v>
      </c>
      <c r="D52" s="134"/>
      <c r="E52" s="134"/>
      <c r="F52" s="134"/>
      <c r="G52" s="134"/>
      <c r="H52" s="134"/>
      <c r="I52" s="134"/>
      <c r="J52" s="134"/>
      <c r="K52" s="134"/>
      <c r="L52" s="134"/>
      <c r="M52" s="134"/>
      <c r="N52" s="134"/>
      <c r="O52" s="134"/>
      <c r="P52" s="134"/>
      <c r="Q52" s="134"/>
      <c r="R52" s="134"/>
      <c r="S52" s="134"/>
      <c r="T52" s="134"/>
      <c r="U52" s="134"/>
      <c r="V52" s="134"/>
      <c r="W52" s="134"/>
      <c r="X52" s="134"/>
      <c r="Y52" s="134"/>
      <c r="Z52" s="134"/>
    </row>
    <row r="53" spans="2:26">
      <c r="B53" s="170" t="s">
        <v>252</v>
      </c>
      <c r="C53" s="172">
        <v>2016</v>
      </c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</row>
    <row r="54" spans="2:26">
      <c r="B54" s="170" t="s">
        <v>16</v>
      </c>
      <c r="C54" s="171"/>
      <c r="D54" s="134"/>
      <c r="E54" s="134"/>
      <c r="F54" s="134"/>
      <c r="G54" s="134"/>
      <c r="H54" s="134"/>
      <c r="I54" s="134"/>
      <c r="J54" s="134"/>
      <c r="K54" s="134"/>
      <c r="L54" s="134"/>
      <c r="M54" s="134"/>
      <c r="N54" s="134"/>
      <c r="O54" s="134"/>
      <c r="P54" s="134"/>
      <c r="Q54" s="134"/>
      <c r="R54" s="134"/>
      <c r="S54" s="134"/>
      <c r="T54" s="134"/>
      <c r="U54" s="134"/>
      <c r="V54" s="134"/>
      <c r="W54" s="134"/>
      <c r="X54" s="134"/>
      <c r="Y54" s="134"/>
      <c r="Z54" s="134"/>
    </row>
    <row r="55" spans="2:26">
      <c r="B55" s="110"/>
      <c r="C55" s="134"/>
      <c r="D55" s="134"/>
      <c r="E55" s="134"/>
      <c r="F55" s="134"/>
      <c r="G55" s="134"/>
      <c r="H55" s="134"/>
      <c r="I55" s="134"/>
      <c r="J55" s="134"/>
      <c r="K55" s="134"/>
      <c r="L55" s="134"/>
      <c r="M55" s="134"/>
      <c r="N55" s="134"/>
      <c r="O55" s="134"/>
      <c r="P55" s="134"/>
      <c r="Q55" s="134"/>
      <c r="R55" s="134"/>
      <c r="S55" s="134"/>
      <c r="T55" s="134"/>
      <c r="U55" s="134"/>
      <c r="V55" s="134"/>
      <c r="W55" s="134"/>
      <c r="X55" s="87"/>
      <c r="Y55" s="87"/>
      <c r="Z55" s="87"/>
    </row>
    <row r="56" spans="2:26">
      <c r="B56" s="110"/>
      <c r="C56" s="134"/>
      <c r="D56" s="134"/>
      <c r="E56" s="134"/>
      <c r="F56" s="134"/>
      <c r="G56" s="134"/>
      <c r="H56" s="134"/>
      <c r="I56" s="134"/>
      <c r="J56" s="134"/>
      <c r="K56" s="134"/>
      <c r="L56" s="134"/>
      <c r="M56" s="134"/>
      <c r="N56" s="134"/>
      <c r="O56" s="134"/>
      <c r="P56" s="134"/>
      <c r="Q56" s="134"/>
      <c r="R56" s="134"/>
      <c r="S56" s="134"/>
      <c r="T56" s="134"/>
      <c r="U56" s="134"/>
      <c r="V56" s="134"/>
      <c r="W56" s="134"/>
      <c r="X56" s="87"/>
      <c r="Y56" s="87"/>
      <c r="Z56" s="87"/>
    </row>
    <row r="57" spans="2:26">
      <c r="B57" s="307" t="s">
        <v>387</v>
      </c>
      <c r="C57" s="307" t="s">
        <v>454</v>
      </c>
      <c r="D57" s="307" t="s">
        <v>455</v>
      </c>
      <c r="E57" s="134"/>
      <c r="F57" s="134"/>
      <c r="G57" s="134"/>
      <c r="H57" s="134"/>
      <c r="I57" s="134"/>
      <c r="J57" s="134"/>
      <c r="K57" s="134"/>
      <c r="L57" s="87"/>
      <c r="M57" s="87"/>
      <c r="N57" s="87"/>
      <c r="O57" s="87"/>
      <c r="P57" s="87"/>
      <c r="Q57" s="87"/>
      <c r="R57" s="87"/>
      <c r="S57" s="87"/>
      <c r="T57" s="87"/>
      <c r="U57" s="87"/>
      <c r="V57" s="87"/>
      <c r="W57" s="87"/>
      <c r="X57" s="87"/>
      <c r="Y57" s="87"/>
      <c r="Z57" s="87"/>
    </row>
    <row r="58" spans="2:26">
      <c r="B58" s="308"/>
      <c r="C58" s="308"/>
      <c r="D58" s="308"/>
      <c r="E58" s="134"/>
      <c r="F58" s="134"/>
      <c r="G58" s="134"/>
      <c r="H58" s="134"/>
      <c r="I58" s="134"/>
      <c r="J58" s="134"/>
      <c r="K58" s="134"/>
      <c r="L58" s="87"/>
      <c r="M58" s="87"/>
      <c r="N58" s="87"/>
      <c r="O58" s="87"/>
      <c r="P58" s="87"/>
      <c r="Q58" s="87"/>
      <c r="R58" s="87"/>
      <c r="S58" s="87"/>
      <c r="T58" s="87"/>
      <c r="U58" s="87"/>
      <c r="V58" s="87"/>
      <c r="W58" s="87"/>
      <c r="X58" s="87"/>
      <c r="Y58" s="87"/>
      <c r="Z58" s="87"/>
    </row>
    <row r="59" spans="2:26">
      <c r="B59" s="308"/>
      <c r="C59" s="308"/>
      <c r="D59" s="308"/>
      <c r="E59" s="134"/>
      <c r="F59" s="134"/>
      <c r="G59" s="134"/>
      <c r="H59" s="134"/>
      <c r="I59" s="134"/>
      <c r="J59" s="134"/>
      <c r="K59" s="134"/>
      <c r="L59" s="87"/>
      <c r="M59" s="87"/>
      <c r="N59" s="87"/>
      <c r="O59" s="87"/>
      <c r="P59" s="87"/>
      <c r="Q59" s="87"/>
      <c r="R59" s="87"/>
      <c r="S59" s="87"/>
      <c r="T59" s="87"/>
      <c r="U59" s="87"/>
      <c r="V59" s="87"/>
      <c r="W59" s="87"/>
      <c r="X59" s="87"/>
      <c r="Y59" s="87"/>
      <c r="Z59" s="87"/>
    </row>
    <row r="60" spans="2:26">
      <c r="B60" s="309"/>
      <c r="C60" s="309"/>
      <c r="D60" s="309"/>
      <c r="E60" s="134"/>
      <c r="F60" s="134"/>
      <c r="G60" s="134"/>
      <c r="H60" s="134"/>
      <c r="I60" s="134"/>
      <c r="J60" s="134"/>
      <c r="K60" s="134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</row>
    <row r="61" spans="2:26">
      <c r="B61" s="156" t="s">
        <v>411</v>
      </c>
      <c r="C61" s="161" t="s">
        <v>127</v>
      </c>
      <c r="D61" s="187">
        <v>49</v>
      </c>
      <c r="E61" s="134"/>
      <c r="F61" s="134"/>
      <c r="G61" s="134"/>
      <c r="H61" s="134"/>
      <c r="I61" s="134"/>
      <c r="J61" s="134"/>
      <c r="K61" s="134"/>
      <c r="L61" s="87"/>
      <c r="M61" s="87"/>
      <c r="N61" s="87"/>
      <c r="O61" s="87"/>
      <c r="P61" s="87"/>
      <c r="Q61" s="87"/>
      <c r="R61" s="87"/>
      <c r="S61" s="87"/>
      <c r="T61" s="87"/>
      <c r="U61" s="87"/>
      <c r="V61" s="87"/>
      <c r="W61" s="87"/>
      <c r="X61" s="87"/>
      <c r="Y61" s="87"/>
      <c r="Z61" s="87"/>
    </row>
    <row r="62" spans="2:26">
      <c r="B62" s="162" t="s">
        <v>415</v>
      </c>
      <c r="C62" s="165" t="s">
        <v>127</v>
      </c>
      <c r="D62" s="188">
        <v>85</v>
      </c>
      <c r="E62" s="134"/>
      <c r="F62" s="134"/>
      <c r="G62" s="134"/>
      <c r="H62" s="134"/>
      <c r="I62" s="134"/>
      <c r="J62" s="134"/>
      <c r="K62" s="134"/>
      <c r="L62" s="87"/>
      <c r="M62" s="87"/>
      <c r="N62" s="87"/>
      <c r="O62" s="87"/>
      <c r="P62" s="87"/>
      <c r="Q62" s="87"/>
      <c r="R62" s="87"/>
      <c r="S62" s="87"/>
      <c r="T62" s="87"/>
      <c r="U62" s="87"/>
      <c r="V62" s="87"/>
      <c r="W62" s="87"/>
      <c r="X62" s="87"/>
      <c r="Y62" s="87"/>
      <c r="Z62" s="87"/>
    </row>
    <row r="63" spans="2:26">
      <c r="B63" s="162" t="s">
        <v>417</v>
      </c>
      <c r="C63" s="165" t="s">
        <v>130</v>
      </c>
      <c r="D63" s="188">
        <v>25</v>
      </c>
      <c r="E63" s="134"/>
      <c r="F63" s="134"/>
      <c r="G63" s="134"/>
      <c r="H63" s="134"/>
      <c r="I63" s="134"/>
      <c r="J63" s="134"/>
      <c r="K63" s="134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</row>
    <row r="64" spans="2:26">
      <c r="B64" s="166"/>
      <c r="C64" s="169"/>
      <c r="D64" s="189"/>
      <c r="E64" s="134"/>
      <c r="F64" s="134"/>
      <c r="G64" s="134"/>
      <c r="H64" s="134"/>
      <c r="I64" s="134"/>
      <c r="J64" s="134"/>
      <c r="K64" s="134"/>
      <c r="L64" s="87"/>
      <c r="M64" s="87"/>
      <c r="N64" s="87"/>
      <c r="O64" s="87"/>
      <c r="P64" s="87"/>
      <c r="Q64" s="87"/>
      <c r="R64" s="87"/>
      <c r="S64" s="87"/>
      <c r="T64" s="87"/>
      <c r="U64" s="87"/>
      <c r="V64" s="87"/>
      <c r="W64" s="87"/>
      <c r="X64" s="87"/>
      <c r="Y64" s="87"/>
      <c r="Z64" s="87"/>
    </row>
    <row r="65" spans="2:26">
      <c r="B65" s="170" t="s">
        <v>418</v>
      </c>
      <c r="C65" s="171" t="s">
        <v>419</v>
      </c>
      <c r="D65" s="134"/>
      <c r="E65" s="134"/>
      <c r="F65" s="134"/>
      <c r="G65" s="134"/>
      <c r="H65" s="134"/>
      <c r="I65" s="134"/>
      <c r="J65" s="134"/>
      <c r="K65" s="134"/>
      <c r="L65" s="134"/>
      <c r="M65" s="134"/>
      <c r="N65" s="134"/>
      <c r="O65" s="134"/>
      <c r="P65" s="134"/>
      <c r="Q65" s="134"/>
      <c r="R65" s="134"/>
      <c r="S65" s="134"/>
      <c r="T65" s="134"/>
      <c r="U65" s="134"/>
      <c r="V65" s="134"/>
      <c r="W65" s="134"/>
      <c r="X65" s="87"/>
      <c r="Y65" s="87"/>
      <c r="Z65" s="87"/>
    </row>
    <row r="66" spans="2:26">
      <c r="B66" s="170" t="s">
        <v>15</v>
      </c>
      <c r="C66" s="172" t="s">
        <v>420</v>
      </c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87"/>
      <c r="Y66" s="87"/>
      <c r="Z66" s="87"/>
    </row>
    <row r="67" spans="2:26">
      <c r="B67" s="170" t="s">
        <v>432</v>
      </c>
      <c r="C67" s="172">
        <v>2016</v>
      </c>
      <c r="D67" s="134"/>
      <c r="E67" s="134"/>
      <c r="F67" s="134"/>
      <c r="G67" s="134"/>
      <c r="H67" s="134"/>
      <c r="I67" s="134"/>
      <c r="J67" s="134"/>
      <c r="K67" s="134"/>
      <c r="L67" s="134"/>
      <c r="M67" s="134"/>
      <c r="N67" s="134"/>
      <c r="O67" s="134"/>
      <c r="P67" s="134"/>
      <c r="Q67" s="134"/>
      <c r="R67" s="134"/>
      <c r="S67" s="134"/>
      <c r="T67" s="134"/>
      <c r="U67" s="134"/>
      <c r="V67" s="134"/>
      <c r="W67" s="134"/>
      <c r="X67" s="87"/>
      <c r="Y67" s="87"/>
      <c r="Z67" s="87"/>
    </row>
    <row r="68" spans="2:26">
      <c r="B68" s="170" t="s">
        <v>16</v>
      </c>
      <c r="C68" s="171"/>
      <c r="D68" s="134"/>
      <c r="E68" s="134"/>
      <c r="F68" s="134"/>
      <c r="G68" s="134"/>
      <c r="H68" s="134"/>
      <c r="I68" s="134"/>
      <c r="J68" s="134"/>
      <c r="K68" s="134"/>
      <c r="L68" s="134"/>
      <c r="M68" s="134"/>
      <c r="N68" s="134"/>
      <c r="O68" s="134"/>
      <c r="P68" s="134"/>
      <c r="Q68" s="134"/>
      <c r="R68" s="134"/>
      <c r="S68" s="134"/>
      <c r="T68" s="134"/>
      <c r="U68" s="134"/>
      <c r="V68" s="134"/>
      <c r="W68" s="134"/>
      <c r="X68" s="87"/>
      <c r="Y68" s="87"/>
      <c r="Z68" s="87"/>
    </row>
    <row r="69" spans="2:26">
      <c r="B69" s="110"/>
      <c r="C69" s="134"/>
      <c r="D69" s="134"/>
      <c r="E69" s="134"/>
      <c r="F69" s="134"/>
      <c r="G69" s="134"/>
      <c r="H69" s="134"/>
      <c r="I69" s="134"/>
      <c r="J69" s="134"/>
      <c r="K69" s="134"/>
      <c r="L69" s="134"/>
      <c r="M69" s="134"/>
      <c r="N69" s="134"/>
      <c r="O69" s="134"/>
      <c r="P69" s="134"/>
      <c r="Q69" s="134"/>
      <c r="R69" s="134"/>
      <c r="S69" s="134"/>
      <c r="T69" s="134"/>
      <c r="U69" s="134"/>
      <c r="V69" s="134"/>
      <c r="W69" s="134"/>
      <c r="X69" s="87"/>
      <c r="Y69" s="87"/>
      <c r="Z69" s="87"/>
    </row>
    <row r="70" spans="2:26">
      <c r="B70" s="110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  <c r="N70" s="134"/>
      <c r="O70" s="134"/>
      <c r="P70" s="134"/>
      <c r="Q70" s="134"/>
      <c r="R70" s="134"/>
      <c r="S70" s="134"/>
      <c r="T70" s="134"/>
      <c r="U70" s="134"/>
      <c r="V70" s="134"/>
      <c r="W70" s="134"/>
      <c r="X70" s="87"/>
      <c r="Y70" s="87"/>
      <c r="Z70" s="87"/>
    </row>
    <row r="71" spans="2:26">
      <c r="B71" s="110" t="s">
        <v>456</v>
      </c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87"/>
      <c r="Y71" s="87"/>
      <c r="Z71" s="87"/>
    </row>
    <row r="72" spans="2:26">
      <c r="B72" s="95" t="s">
        <v>457</v>
      </c>
      <c r="C72" s="87"/>
      <c r="D72" s="87"/>
      <c r="E72" s="87"/>
      <c r="F72" s="87"/>
      <c r="G72" s="87"/>
      <c r="H72" s="87"/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  <c r="U72" s="87"/>
      <c r="V72" s="87"/>
      <c r="W72" s="87"/>
      <c r="X72" s="87"/>
      <c r="Y72" s="87"/>
      <c r="Z72" s="87"/>
    </row>
    <row r="73" spans="2:26">
      <c r="B73" s="304" t="s">
        <v>387</v>
      </c>
      <c r="C73" s="310" t="s">
        <v>458</v>
      </c>
      <c r="D73" s="190" t="s">
        <v>459</v>
      </c>
      <c r="E73" s="191"/>
      <c r="F73" s="191"/>
      <c r="G73" s="313" t="s">
        <v>460</v>
      </c>
      <c r="H73" s="313"/>
      <c r="I73" s="313"/>
      <c r="J73" s="313"/>
      <c r="K73" s="134"/>
      <c r="L73" s="87"/>
      <c r="M73" s="87"/>
      <c r="N73" s="87"/>
      <c r="O73" s="87"/>
      <c r="P73" s="87"/>
      <c r="Q73" s="87"/>
      <c r="R73" s="87"/>
      <c r="S73" s="87"/>
      <c r="T73" s="87"/>
      <c r="U73" s="87"/>
      <c r="V73" s="87"/>
      <c r="W73" s="87"/>
      <c r="X73" s="87"/>
      <c r="Y73" s="87"/>
      <c r="Z73" s="87"/>
    </row>
    <row r="74" spans="2:26">
      <c r="B74" s="305"/>
      <c r="C74" s="311"/>
      <c r="D74" s="310" t="s">
        <v>461</v>
      </c>
      <c r="E74" s="310" t="s">
        <v>462</v>
      </c>
      <c r="F74" s="310" t="s">
        <v>463</v>
      </c>
      <c r="G74" s="310" t="s">
        <v>464</v>
      </c>
      <c r="H74" s="310" t="s">
        <v>465</v>
      </c>
      <c r="I74" s="310" t="s">
        <v>466</v>
      </c>
      <c r="J74" s="310" t="s">
        <v>467</v>
      </c>
      <c r="K74" s="87"/>
      <c r="L74" s="87"/>
      <c r="M74" s="87"/>
      <c r="N74" s="87"/>
      <c r="O74" s="87"/>
      <c r="P74" s="87"/>
      <c r="Q74" s="87"/>
      <c r="R74" s="87"/>
      <c r="S74" s="87"/>
      <c r="T74" s="87"/>
      <c r="U74" s="87"/>
      <c r="V74" s="87"/>
      <c r="W74" s="87"/>
      <c r="X74" s="87"/>
      <c r="Y74" s="87"/>
      <c r="Z74" s="87"/>
    </row>
    <row r="75" spans="2:26">
      <c r="B75" s="305"/>
      <c r="C75" s="311"/>
      <c r="D75" s="311"/>
      <c r="E75" s="311"/>
      <c r="F75" s="311"/>
      <c r="G75" s="311"/>
      <c r="H75" s="311"/>
      <c r="I75" s="311"/>
      <c r="J75" s="311"/>
      <c r="K75" s="87"/>
      <c r="L75" s="87"/>
      <c r="M75" s="87"/>
      <c r="N75" s="87"/>
      <c r="O75" s="87"/>
      <c r="P75" s="87"/>
      <c r="Q75" s="87"/>
      <c r="R75" s="87"/>
      <c r="S75" s="87"/>
      <c r="T75" s="87"/>
      <c r="U75" s="87"/>
      <c r="V75" s="87"/>
      <c r="W75" s="87"/>
      <c r="X75" s="87"/>
      <c r="Y75" s="87"/>
      <c r="Z75" s="87"/>
    </row>
    <row r="76" spans="2:26">
      <c r="B76" s="306"/>
      <c r="C76" s="312"/>
      <c r="D76" s="312"/>
      <c r="E76" s="312"/>
      <c r="F76" s="312"/>
      <c r="G76" s="312"/>
      <c r="H76" s="312"/>
      <c r="I76" s="312"/>
      <c r="J76" s="312"/>
      <c r="K76" s="87"/>
      <c r="L76" s="87"/>
      <c r="M76" s="87"/>
      <c r="N76" s="87"/>
      <c r="O76" s="87"/>
      <c r="P76" s="87"/>
      <c r="Q76" s="87"/>
      <c r="R76" s="87"/>
      <c r="S76" s="87"/>
      <c r="T76" s="87"/>
      <c r="U76" s="87"/>
      <c r="V76" s="87"/>
      <c r="W76" s="87"/>
      <c r="X76" s="87"/>
      <c r="Y76" s="87"/>
      <c r="Z76" s="87"/>
    </row>
    <row r="77" spans="2:26">
      <c r="B77" s="192" t="s">
        <v>468</v>
      </c>
      <c r="C77" s="157"/>
      <c r="D77" s="157" t="s">
        <v>469</v>
      </c>
      <c r="E77" s="157"/>
      <c r="F77" s="157"/>
      <c r="G77" s="193"/>
      <c r="H77" s="157"/>
      <c r="I77" s="157"/>
      <c r="J77" s="161"/>
      <c r="K77" s="87"/>
      <c r="L77" s="87"/>
      <c r="M77" s="87"/>
      <c r="N77" s="87"/>
      <c r="O77" s="87"/>
      <c r="P77" s="87"/>
      <c r="Q77" s="87"/>
      <c r="R77" s="87"/>
      <c r="S77" s="87"/>
      <c r="T77" s="87"/>
      <c r="U77" s="87"/>
      <c r="V77" s="87"/>
      <c r="W77" s="87"/>
      <c r="X77" s="87"/>
      <c r="Y77" s="87"/>
      <c r="Z77" s="87"/>
    </row>
    <row r="78" spans="2:26">
      <c r="B78" s="194"/>
      <c r="C78" s="177"/>
      <c r="D78" s="177"/>
      <c r="E78" s="177"/>
      <c r="F78" s="177"/>
      <c r="G78" s="195"/>
      <c r="H78" s="177"/>
      <c r="I78" s="177"/>
      <c r="J78" s="179"/>
      <c r="K78" s="87"/>
      <c r="L78" s="87"/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</row>
    <row r="79" spans="2:26">
      <c r="B79" s="196"/>
      <c r="C79" s="159" t="s">
        <v>470</v>
      </c>
      <c r="D79" s="87">
        <v>17</v>
      </c>
      <c r="E79" s="87">
        <v>17</v>
      </c>
      <c r="F79" s="87">
        <v>0</v>
      </c>
      <c r="G79" s="197">
        <v>84.35</v>
      </c>
      <c r="H79" s="159">
        <v>83.45</v>
      </c>
      <c r="I79" s="159" t="s">
        <v>471</v>
      </c>
      <c r="J79" s="165">
        <v>87</v>
      </c>
      <c r="K79" s="87"/>
      <c r="L79" s="87"/>
      <c r="M79" s="87"/>
      <c r="N79" s="87"/>
      <c r="O79" s="87"/>
      <c r="P79" s="87"/>
      <c r="Q79" s="87"/>
      <c r="R79" s="87"/>
      <c r="S79" s="87"/>
      <c r="T79" s="87"/>
      <c r="U79" s="87"/>
      <c r="V79" s="87"/>
      <c r="W79" s="87"/>
      <c r="X79" s="87"/>
      <c r="Y79" s="87"/>
      <c r="Z79" s="87"/>
    </row>
    <row r="80" spans="2:26">
      <c r="B80" s="196"/>
      <c r="C80" s="159" t="s">
        <v>472</v>
      </c>
      <c r="D80" s="87">
        <v>23</v>
      </c>
      <c r="E80" s="87">
        <v>23</v>
      </c>
      <c r="F80" s="87">
        <v>0</v>
      </c>
      <c r="G80" s="197">
        <v>76.77</v>
      </c>
      <c r="H80" s="159">
        <v>71.87</v>
      </c>
      <c r="I80" s="159" t="s">
        <v>473</v>
      </c>
      <c r="J80" s="165">
        <v>86.35</v>
      </c>
      <c r="K80" s="87"/>
      <c r="L80" s="87"/>
      <c r="M80" s="87"/>
      <c r="N80" s="87"/>
      <c r="O80" s="87"/>
      <c r="P80" s="87"/>
      <c r="Q80" s="87"/>
      <c r="R80" s="87"/>
      <c r="S80" s="87"/>
      <c r="T80" s="87"/>
      <c r="U80" s="87"/>
      <c r="V80" s="87"/>
      <c r="W80" s="87"/>
      <c r="X80" s="87"/>
      <c r="Y80" s="87"/>
      <c r="Z80" s="87"/>
    </row>
    <row r="81" spans="2:26">
      <c r="B81" s="196"/>
      <c r="C81" s="159" t="s">
        <v>474</v>
      </c>
      <c r="D81" s="87">
        <v>13</v>
      </c>
      <c r="E81" s="87">
        <v>13</v>
      </c>
      <c r="F81" s="87">
        <v>0</v>
      </c>
      <c r="G81" s="197">
        <v>75.3</v>
      </c>
      <c r="H81" s="159">
        <v>76.13</v>
      </c>
      <c r="I81" s="159" t="s">
        <v>475</v>
      </c>
      <c r="J81" s="165">
        <v>77.17</v>
      </c>
      <c r="K81" s="87"/>
      <c r="L81" s="87"/>
      <c r="M81" s="87"/>
      <c r="N81" s="87"/>
      <c r="O81" s="87"/>
      <c r="P81" s="87"/>
      <c r="Q81" s="87"/>
      <c r="R81" s="87"/>
      <c r="S81" s="87"/>
      <c r="T81" s="87"/>
      <c r="U81" s="87"/>
      <c r="V81" s="87"/>
      <c r="W81" s="87"/>
      <c r="X81" s="87"/>
      <c r="Y81" s="87"/>
      <c r="Z81" s="87"/>
    </row>
    <row r="82" spans="2:26">
      <c r="B82" s="196"/>
      <c r="C82" s="159" t="s">
        <v>476</v>
      </c>
      <c r="D82" s="87">
        <v>15</v>
      </c>
      <c r="E82" s="87">
        <v>15</v>
      </c>
      <c r="F82" s="87">
        <v>0</v>
      </c>
      <c r="G82" s="197">
        <v>74.900000000000006</v>
      </c>
      <c r="H82" s="159">
        <v>62.5</v>
      </c>
      <c r="I82" s="159" t="s">
        <v>477</v>
      </c>
      <c r="J82" s="165">
        <v>73.8</v>
      </c>
      <c r="K82" s="87"/>
      <c r="L82" s="87"/>
      <c r="M82" s="87"/>
      <c r="N82" s="87"/>
      <c r="O82" s="87"/>
      <c r="P82" s="87"/>
      <c r="Q82" s="87"/>
      <c r="R82" s="87"/>
      <c r="S82" s="87"/>
      <c r="T82" s="87"/>
      <c r="U82" s="87"/>
      <c r="V82" s="87"/>
      <c r="W82" s="87"/>
      <c r="X82" s="87"/>
      <c r="Y82" s="87"/>
      <c r="Z82" s="87"/>
    </row>
    <row r="83" spans="2:26">
      <c r="B83" s="196"/>
      <c r="C83" s="159" t="s">
        <v>478</v>
      </c>
      <c r="D83" s="87">
        <v>22</v>
      </c>
      <c r="E83" s="87">
        <v>22</v>
      </c>
      <c r="F83" s="87">
        <v>0</v>
      </c>
      <c r="G83" s="197">
        <v>60.9</v>
      </c>
      <c r="H83" s="159">
        <v>60.3</v>
      </c>
      <c r="I83" s="159">
        <v>62.1</v>
      </c>
      <c r="J83" s="165">
        <v>70.3</v>
      </c>
      <c r="K83" s="87"/>
      <c r="L83" s="87"/>
      <c r="M83" s="87"/>
      <c r="N83" s="87"/>
      <c r="O83" s="87"/>
      <c r="P83" s="87"/>
      <c r="Q83" s="87"/>
      <c r="R83" s="87"/>
      <c r="S83" s="87"/>
      <c r="T83" s="87"/>
      <c r="U83" s="87"/>
      <c r="V83" s="87"/>
      <c r="W83" s="87"/>
      <c r="X83" s="87"/>
      <c r="Y83" s="87"/>
      <c r="Z83" s="87"/>
    </row>
    <row r="84" spans="2:26">
      <c r="B84" s="196"/>
      <c r="C84" s="159" t="s">
        <v>479</v>
      </c>
      <c r="D84" s="87">
        <v>11</v>
      </c>
      <c r="E84" s="87">
        <v>11</v>
      </c>
      <c r="F84" s="87">
        <v>0</v>
      </c>
      <c r="G84" s="197">
        <v>63.1</v>
      </c>
      <c r="H84" s="159">
        <v>68.73</v>
      </c>
      <c r="I84" s="159">
        <v>62.91</v>
      </c>
      <c r="J84" s="165">
        <v>71.040000000000006</v>
      </c>
      <c r="K84" s="87"/>
      <c r="L84" s="87"/>
      <c r="M84" s="87"/>
      <c r="N84" s="87"/>
      <c r="O84" s="87"/>
      <c r="P84" s="87"/>
      <c r="Q84" s="87"/>
      <c r="R84" s="87"/>
      <c r="S84" s="87"/>
      <c r="T84" s="87"/>
      <c r="U84" s="87"/>
      <c r="V84" s="87"/>
      <c r="W84" s="87"/>
      <c r="X84" s="87"/>
      <c r="Y84" s="87"/>
      <c r="Z84" s="87"/>
    </row>
    <row r="85" spans="2:26">
      <c r="B85" s="196"/>
      <c r="C85" s="159" t="s">
        <v>480</v>
      </c>
      <c r="D85" s="87">
        <v>12</v>
      </c>
      <c r="E85" s="87">
        <v>12</v>
      </c>
      <c r="F85" s="87">
        <v>0</v>
      </c>
      <c r="G85" s="197">
        <v>64.5</v>
      </c>
      <c r="H85" s="159">
        <v>60.9</v>
      </c>
      <c r="I85" s="159">
        <v>73.2</v>
      </c>
      <c r="J85" s="165">
        <v>72.599999999999994</v>
      </c>
      <c r="K85" s="87"/>
      <c r="L85" s="87"/>
      <c r="M85" s="87"/>
      <c r="N85" s="87"/>
      <c r="O85" s="87"/>
      <c r="P85" s="87"/>
      <c r="Q85" s="87"/>
      <c r="R85" s="87"/>
      <c r="S85" s="87"/>
      <c r="T85" s="87"/>
      <c r="U85" s="87"/>
      <c r="V85" s="87"/>
      <c r="W85" s="87"/>
      <c r="X85" s="87"/>
      <c r="Y85" s="87"/>
      <c r="Z85" s="87"/>
    </row>
    <row r="86" spans="2:26">
      <c r="B86" s="196"/>
      <c r="C86" s="159" t="s">
        <v>481</v>
      </c>
      <c r="D86" s="159"/>
      <c r="E86" s="159"/>
      <c r="F86" s="159"/>
      <c r="G86" s="197"/>
      <c r="H86" s="159"/>
      <c r="I86" s="159"/>
      <c r="J86" s="165"/>
      <c r="K86" s="87"/>
      <c r="L86" s="87"/>
      <c r="M86" s="87"/>
      <c r="N86" s="87"/>
      <c r="O86" s="87"/>
      <c r="P86" s="87"/>
      <c r="Q86" s="87"/>
      <c r="R86" s="87"/>
      <c r="S86" s="87"/>
      <c r="T86" s="87"/>
      <c r="U86" s="87"/>
      <c r="V86" s="87"/>
      <c r="W86" s="87"/>
      <c r="X86" s="87"/>
      <c r="Y86" s="87"/>
      <c r="Z86" s="87"/>
    </row>
    <row r="87" spans="2:26">
      <c r="B87" s="196"/>
      <c r="C87" s="159" t="s">
        <v>482</v>
      </c>
      <c r="D87" s="159"/>
      <c r="E87" s="159"/>
      <c r="F87" s="159"/>
      <c r="G87" s="197"/>
      <c r="H87" s="159"/>
      <c r="I87" s="159"/>
      <c r="J87" s="165"/>
      <c r="K87" s="87"/>
      <c r="L87" s="87"/>
      <c r="M87" s="87"/>
      <c r="N87" s="87"/>
      <c r="O87" s="87"/>
      <c r="P87" s="87"/>
      <c r="Q87" s="87"/>
      <c r="R87" s="87"/>
      <c r="S87" s="87"/>
      <c r="T87" s="87"/>
      <c r="U87" s="87"/>
      <c r="V87" s="87"/>
      <c r="W87" s="87"/>
      <c r="X87" s="87"/>
      <c r="Y87" s="87"/>
      <c r="Z87" s="87"/>
    </row>
    <row r="88" spans="2:26" ht="45">
      <c r="B88" s="196">
        <v>2</v>
      </c>
      <c r="C88" s="159"/>
      <c r="D88" s="186" t="s">
        <v>483</v>
      </c>
      <c r="E88" s="159"/>
      <c r="F88" s="159"/>
      <c r="G88" s="197"/>
      <c r="H88" s="159"/>
      <c r="I88" s="159"/>
      <c r="J88" s="165"/>
      <c r="K88" s="87"/>
      <c r="L88" s="87"/>
      <c r="M88" s="87"/>
      <c r="N88" s="87"/>
      <c r="O88" s="87"/>
      <c r="P88" s="87"/>
      <c r="Q88" s="87"/>
      <c r="R88" s="87"/>
      <c r="S88" s="87"/>
      <c r="T88" s="87"/>
      <c r="U88" s="87"/>
      <c r="V88" s="87"/>
      <c r="W88" s="87"/>
      <c r="X88" s="87"/>
      <c r="Y88" s="87"/>
      <c r="Z88" s="87"/>
    </row>
    <row r="89" spans="2:26">
      <c r="B89" s="196" t="s">
        <v>411</v>
      </c>
      <c r="C89" s="159" t="s">
        <v>470</v>
      </c>
      <c r="D89" s="159">
        <v>22</v>
      </c>
      <c r="E89" s="159"/>
      <c r="F89" s="159">
        <v>0</v>
      </c>
      <c r="G89" s="197"/>
      <c r="H89" s="159"/>
      <c r="I89" s="159"/>
      <c r="J89" s="165"/>
      <c r="K89" s="87"/>
      <c r="L89" s="87"/>
      <c r="M89" s="87"/>
      <c r="N89" s="87"/>
      <c r="O89" s="87"/>
      <c r="P89" s="87"/>
      <c r="Q89" s="87"/>
      <c r="R89" s="87"/>
      <c r="S89" s="87"/>
      <c r="T89" s="87"/>
      <c r="U89" s="87"/>
      <c r="V89" s="87"/>
      <c r="W89" s="87"/>
      <c r="X89" s="87"/>
      <c r="Y89" s="87"/>
      <c r="Z89" s="87"/>
    </row>
    <row r="90" spans="2:26">
      <c r="B90" s="196"/>
      <c r="C90" s="159" t="s">
        <v>472</v>
      </c>
      <c r="D90" s="159">
        <v>18</v>
      </c>
      <c r="E90" s="159"/>
      <c r="F90" s="159">
        <v>0</v>
      </c>
      <c r="G90" s="197"/>
      <c r="H90" s="159"/>
      <c r="I90" s="159"/>
      <c r="J90" s="165"/>
      <c r="K90" s="87"/>
      <c r="L90" s="87"/>
      <c r="M90" s="87"/>
      <c r="N90" s="87"/>
      <c r="O90" s="87"/>
      <c r="P90" s="87"/>
      <c r="Q90" s="87"/>
      <c r="R90" s="87"/>
      <c r="S90" s="87"/>
      <c r="T90" s="87"/>
      <c r="U90" s="87"/>
      <c r="V90" s="87"/>
      <c r="W90" s="87"/>
      <c r="X90" s="87"/>
      <c r="Y90" s="87"/>
      <c r="Z90" s="87"/>
    </row>
    <row r="91" spans="2:26">
      <c r="B91" s="196"/>
      <c r="C91" s="159" t="s">
        <v>474</v>
      </c>
      <c r="D91" s="159">
        <v>22</v>
      </c>
      <c r="E91" s="159"/>
      <c r="F91" s="159">
        <v>0</v>
      </c>
      <c r="G91" s="197"/>
      <c r="H91" s="159"/>
      <c r="I91" s="159"/>
      <c r="J91" s="165"/>
      <c r="K91" s="87"/>
      <c r="L91" s="87"/>
      <c r="M91" s="87"/>
      <c r="N91" s="87"/>
      <c r="O91" s="87"/>
      <c r="P91" s="87"/>
      <c r="Q91" s="87"/>
      <c r="R91" s="87"/>
      <c r="S91" s="87"/>
      <c r="T91" s="87"/>
      <c r="U91" s="87"/>
      <c r="V91" s="87"/>
      <c r="W91" s="87"/>
      <c r="X91" s="87"/>
      <c r="Y91" s="87"/>
      <c r="Z91" s="87"/>
    </row>
    <row r="92" spans="2:26">
      <c r="B92" s="196"/>
      <c r="C92" s="159" t="s">
        <v>476</v>
      </c>
      <c r="D92" s="159">
        <v>13</v>
      </c>
      <c r="E92" s="159"/>
      <c r="F92" s="159">
        <v>0</v>
      </c>
      <c r="G92" s="197"/>
      <c r="H92" s="159"/>
      <c r="I92" s="159"/>
      <c r="J92" s="165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</row>
    <row r="93" spans="2:26">
      <c r="B93" s="196"/>
      <c r="C93" s="159" t="s">
        <v>478</v>
      </c>
      <c r="D93" s="159">
        <v>16</v>
      </c>
      <c r="E93" s="159"/>
      <c r="F93" s="198">
        <v>1</v>
      </c>
      <c r="G93" s="197"/>
      <c r="H93" s="159"/>
      <c r="I93" s="159"/>
      <c r="J93" s="165"/>
      <c r="K93" s="87"/>
      <c r="L93" s="87"/>
      <c r="M93" s="87"/>
      <c r="N93" s="87"/>
      <c r="O93" s="87"/>
      <c r="P93" s="87"/>
      <c r="Q93" s="87"/>
      <c r="R93" s="87"/>
      <c r="S93" s="87"/>
      <c r="T93" s="87"/>
      <c r="U93" s="87"/>
      <c r="V93" s="87"/>
      <c r="W93" s="87"/>
      <c r="X93" s="87"/>
      <c r="Y93" s="87"/>
      <c r="Z93" s="87"/>
    </row>
    <row r="94" spans="2:26">
      <c r="B94" s="196"/>
      <c r="C94" s="159" t="s">
        <v>479</v>
      </c>
      <c r="D94" s="159">
        <v>21</v>
      </c>
      <c r="E94" s="159"/>
      <c r="F94" s="159">
        <v>0</v>
      </c>
      <c r="G94" s="197"/>
      <c r="H94" s="159"/>
      <c r="I94" s="159"/>
      <c r="J94" s="165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</row>
    <row r="95" spans="2:26">
      <c r="B95" s="196"/>
      <c r="C95" s="159" t="s">
        <v>480</v>
      </c>
      <c r="D95" s="159">
        <v>11</v>
      </c>
      <c r="E95" s="159"/>
      <c r="F95" s="159">
        <v>0</v>
      </c>
      <c r="G95" s="197"/>
      <c r="H95" s="159"/>
      <c r="I95" s="159"/>
      <c r="J95" s="165"/>
      <c r="K95" s="87"/>
      <c r="L95" s="87"/>
      <c r="M95" s="87"/>
      <c r="N95" s="87"/>
      <c r="O95" s="87"/>
      <c r="P95" s="87"/>
      <c r="Q95" s="87"/>
      <c r="R95" s="87"/>
      <c r="S95" s="87"/>
      <c r="T95" s="87"/>
      <c r="U95" s="87"/>
      <c r="V95" s="87"/>
      <c r="W95" s="87"/>
      <c r="X95" s="87"/>
      <c r="Y95" s="87"/>
      <c r="Z95" s="87"/>
    </row>
    <row r="96" spans="2:26">
      <c r="B96" s="162" t="s">
        <v>415</v>
      </c>
      <c r="C96" s="159" t="s">
        <v>484</v>
      </c>
      <c r="D96" s="159">
        <v>195</v>
      </c>
      <c r="E96" s="159">
        <v>172</v>
      </c>
      <c r="F96" s="159">
        <v>18</v>
      </c>
      <c r="G96" s="197"/>
      <c r="H96" s="159"/>
      <c r="I96" s="159"/>
      <c r="J96" s="165"/>
      <c r="K96" s="87"/>
      <c r="L96" s="87"/>
      <c r="M96" s="87"/>
      <c r="N96" s="87"/>
      <c r="O96" s="87"/>
      <c r="P96" s="87"/>
      <c r="Q96" s="87"/>
      <c r="R96" s="87"/>
      <c r="S96" s="87"/>
      <c r="T96" s="87"/>
      <c r="U96" s="87"/>
      <c r="V96" s="87"/>
      <c r="W96" s="87"/>
      <c r="X96" s="87"/>
      <c r="Y96" s="87"/>
      <c r="Z96" s="87"/>
    </row>
    <row r="97" spans="2:26" ht="75">
      <c r="B97" s="196"/>
      <c r="C97" s="159" t="s">
        <v>485</v>
      </c>
      <c r="D97" s="159">
        <v>193</v>
      </c>
      <c r="E97" s="159" t="s">
        <v>486</v>
      </c>
      <c r="F97" s="186" t="s">
        <v>487</v>
      </c>
      <c r="G97" s="197"/>
      <c r="H97" s="159"/>
      <c r="I97" s="159"/>
      <c r="J97" s="165"/>
      <c r="K97" s="87"/>
      <c r="L97" s="87"/>
      <c r="M97" s="87"/>
      <c r="N97" s="87"/>
      <c r="O97" s="87"/>
      <c r="P97" s="87"/>
      <c r="Q97" s="87"/>
      <c r="R97" s="87"/>
      <c r="S97" s="87"/>
      <c r="T97" s="87"/>
      <c r="U97" s="87"/>
      <c r="V97" s="87"/>
      <c r="W97" s="87"/>
      <c r="X97" s="87"/>
      <c r="Y97" s="87"/>
      <c r="Z97" s="87"/>
    </row>
    <row r="98" spans="2:26">
      <c r="B98" s="196" t="s">
        <v>488</v>
      </c>
      <c r="C98" s="159"/>
      <c r="D98" s="159"/>
      <c r="E98" s="159"/>
      <c r="F98" s="159"/>
      <c r="G98" s="197"/>
      <c r="H98" s="159"/>
      <c r="I98" s="159"/>
      <c r="J98" s="165"/>
      <c r="K98" s="87"/>
      <c r="L98" s="87"/>
      <c r="M98" s="87"/>
      <c r="N98" s="87"/>
      <c r="O98" s="87"/>
      <c r="P98" s="87"/>
      <c r="Q98" s="87"/>
      <c r="R98" s="87"/>
      <c r="S98" s="87"/>
      <c r="T98" s="87"/>
      <c r="U98" s="87"/>
      <c r="V98" s="87"/>
      <c r="W98" s="87"/>
      <c r="X98" s="87"/>
      <c r="Y98" s="87"/>
      <c r="Z98" s="87"/>
    </row>
    <row r="99" spans="2:26">
      <c r="B99" s="196"/>
      <c r="C99" s="159" t="s">
        <v>470</v>
      </c>
      <c r="D99" s="159">
        <v>9</v>
      </c>
      <c r="E99" s="159">
        <v>8</v>
      </c>
      <c r="F99" s="159">
        <v>1</v>
      </c>
      <c r="G99" s="197">
        <v>57</v>
      </c>
      <c r="H99" s="159">
        <v>72</v>
      </c>
      <c r="I99" s="159">
        <v>0</v>
      </c>
      <c r="J99" s="165">
        <v>73</v>
      </c>
      <c r="K99" s="87"/>
      <c r="L99" s="87"/>
      <c r="M99" s="87"/>
      <c r="N99" s="87"/>
      <c r="O99" s="87"/>
      <c r="P99" s="87"/>
      <c r="Q99" s="87"/>
      <c r="R99" s="87"/>
      <c r="S99" s="87"/>
      <c r="T99" s="87"/>
      <c r="U99" s="87"/>
      <c r="V99" s="87"/>
      <c r="W99" s="87"/>
      <c r="X99" s="87"/>
      <c r="Y99" s="87"/>
      <c r="Z99" s="87"/>
    </row>
    <row r="100" spans="2:26">
      <c r="B100" s="196"/>
      <c r="C100" s="159" t="s">
        <v>472</v>
      </c>
      <c r="D100" s="159">
        <v>8</v>
      </c>
      <c r="E100" s="159">
        <v>5</v>
      </c>
      <c r="F100" s="159">
        <v>2</v>
      </c>
      <c r="G100" s="197">
        <v>54</v>
      </c>
      <c r="H100" s="159">
        <v>61</v>
      </c>
      <c r="I100" s="159">
        <v>0</v>
      </c>
      <c r="J100" s="165">
        <v>62</v>
      </c>
      <c r="K100" s="87"/>
      <c r="L100" s="87"/>
      <c r="M100" s="87"/>
      <c r="N100" s="87"/>
      <c r="O100" s="87"/>
      <c r="P100" s="87"/>
      <c r="Q100" s="87"/>
      <c r="R100" s="87"/>
      <c r="S100" s="87"/>
      <c r="T100" s="87"/>
      <c r="U100" s="87"/>
      <c r="V100" s="87"/>
      <c r="W100" s="87"/>
      <c r="X100" s="87"/>
      <c r="Y100" s="87"/>
      <c r="Z100" s="87"/>
    </row>
    <row r="101" spans="2:26">
      <c r="B101" s="196"/>
      <c r="C101" s="159" t="s">
        <v>474</v>
      </c>
      <c r="D101" s="159">
        <v>0</v>
      </c>
      <c r="E101" s="159">
        <v>0</v>
      </c>
      <c r="F101" s="159">
        <v>0</v>
      </c>
      <c r="G101" s="197">
        <v>0</v>
      </c>
      <c r="H101" s="159">
        <v>0</v>
      </c>
      <c r="I101" s="159">
        <v>0</v>
      </c>
      <c r="J101" s="165">
        <v>0</v>
      </c>
      <c r="K101" s="87"/>
      <c r="L101" s="87"/>
      <c r="M101" s="87"/>
      <c r="N101" s="87"/>
      <c r="O101" s="87"/>
      <c r="P101" s="87"/>
      <c r="Q101" s="87"/>
      <c r="R101" s="87"/>
      <c r="S101" s="87"/>
      <c r="T101" s="87"/>
      <c r="U101" s="87"/>
      <c r="V101" s="87"/>
      <c r="W101" s="87"/>
      <c r="X101" s="87"/>
      <c r="Y101" s="87"/>
      <c r="Z101" s="87"/>
    </row>
    <row r="102" spans="2:26">
      <c r="B102" s="196"/>
      <c r="C102" s="159" t="s">
        <v>476</v>
      </c>
      <c r="D102" s="159">
        <v>4</v>
      </c>
      <c r="E102" s="159">
        <v>4</v>
      </c>
      <c r="F102" s="159">
        <v>0</v>
      </c>
      <c r="G102" s="197">
        <v>66.7</v>
      </c>
      <c r="H102" s="159">
        <v>73.8</v>
      </c>
      <c r="I102" s="159">
        <v>0</v>
      </c>
      <c r="J102" s="165">
        <v>72.3</v>
      </c>
      <c r="K102" s="87"/>
      <c r="L102" s="87"/>
      <c r="M102" s="87"/>
      <c r="N102" s="87"/>
      <c r="O102" s="87"/>
      <c r="P102" s="87"/>
      <c r="Q102" s="87"/>
      <c r="R102" s="87"/>
      <c r="S102" s="87"/>
      <c r="T102" s="87"/>
      <c r="U102" s="87"/>
      <c r="V102" s="87"/>
      <c r="W102" s="87"/>
      <c r="X102" s="87"/>
      <c r="Y102" s="87"/>
      <c r="Z102" s="87"/>
    </row>
    <row r="103" spans="2:26">
      <c r="B103" s="196"/>
      <c r="C103" s="159" t="s">
        <v>478</v>
      </c>
      <c r="D103" s="159">
        <v>8</v>
      </c>
      <c r="E103" s="159">
        <v>6</v>
      </c>
      <c r="F103" s="159">
        <v>2</v>
      </c>
      <c r="G103" s="197">
        <v>56.8</v>
      </c>
      <c r="H103" s="159">
        <v>54.3</v>
      </c>
      <c r="I103" s="159">
        <v>63.3</v>
      </c>
      <c r="J103" s="165">
        <v>63.8</v>
      </c>
      <c r="K103" s="87"/>
      <c r="L103" s="87"/>
      <c r="M103" s="87"/>
      <c r="N103" s="87"/>
      <c r="O103" s="87"/>
      <c r="P103" s="87"/>
      <c r="Q103" s="87"/>
      <c r="R103" s="87"/>
      <c r="S103" s="87"/>
      <c r="T103" s="87"/>
      <c r="U103" s="87"/>
      <c r="V103" s="87"/>
      <c r="W103" s="87"/>
      <c r="X103" s="87"/>
      <c r="Y103" s="87"/>
      <c r="Z103" s="87"/>
    </row>
    <row r="104" spans="2:26">
      <c r="B104" s="196"/>
      <c r="C104" s="159" t="s">
        <v>479</v>
      </c>
      <c r="D104" s="159">
        <v>12</v>
      </c>
      <c r="E104" s="159">
        <v>7</v>
      </c>
      <c r="F104" s="159">
        <v>4</v>
      </c>
      <c r="G104" s="197">
        <v>59</v>
      </c>
      <c r="H104" s="159">
        <v>57</v>
      </c>
      <c r="I104" s="159">
        <v>63</v>
      </c>
      <c r="J104" s="165">
        <v>82</v>
      </c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7"/>
      <c r="X104" s="87"/>
      <c r="Y104" s="87"/>
      <c r="Z104" s="87"/>
    </row>
    <row r="105" spans="2:26">
      <c r="B105" s="196"/>
      <c r="C105" s="159" t="s">
        <v>480</v>
      </c>
      <c r="D105" s="159">
        <v>13</v>
      </c>
      <c r="E105" s="159">
        <v>10</v>
      </c>
      <c r="F105" s="159">
        <v>3</v>
      </c>
      <c r="G105" s="197">
        <v>60</v>
      </c>
      <c r="H105" s="159">
        <v>59.4</v>
      </c>
      <c r="I105" s="159">
        <v>60.4</v>
      </c>
      <c r="J105" s="165">
        <v>65.099999999999994</v>
      </c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  <c r="Y105" s="87"/>
      <c r="Z105" s="87"/>
    </row>
    <row r="106" spans="2:26" ht="75">
      <c r="B106" s="199" t="s">
        <v>489</v>
      </c>
      <c r="C106" s="200"/>
      <c r="D106" s="201" t="s">
        <v>490</v>
      </c>
      <c r="E106" s="200"/>
      <c r="F106" s="200"/>
      <c r="G106" s="202"/>
      <c r="H106" s="200"/>
      <c r="I106" s="200"/>
      <c r="J106" s="203"/>
    </row>
    <row r="107" spans="2:26">
      <c r="B107" s="199"/>
      <c r="C107" s="200" t="s">
        <v>470</v>
      </c>
      <c r="D107" s="200">
        <v>10</v>
      </c>
      <c r="E107" s="200"/>
      <c r="F107" s="200"/>
      <c r="G107" s="202"/>
      <c r="H107" s="200"/>
      <c r="I107" s="200"/>
      <c r="J107" s="203"/>
    </row>
    <row r="108" spans="2:26">
      <c r="B108" s="199"/>
      <c r="C108" s="200" t="s">
        <v>472</v>
      </c>
      <c r="D108" s="200">
        <v>10</v>
      </c>
      <c r="E108" s="200"/>
      <c r="F108" s="200"/>
      <c r="G108" s="202"/>
      <c r="H108" s="200"/>
      <c r="I108" s="200"/>
      <c r="J108" s="203"/>
    </row>
    <row r="109" spans="2:26">
      <c r="B109" s="199"/>
      <c r="C109" s="200" t="s">
        <v>474</v>
      </c>
      <c r="D109" s="200">
        <v>7</v>
      </c>
      <c r="E109" s="200"/>
      <c r="F109" s="200"/>
      <c r="G109" s="202"/>
      <c r="H109" s="200"/>
      <c r="I109" s="200"/>
      <c r="J109" s="203"/>
    </row>
    <row r="110" spans="2:26">
      <c r="B110" s="199"/>
      <c r="C110" s="200" t="s">
        <v>476</v>
      </c>
      <c r="D110" s="200">
        <v>0</v>
      </c>
      <c r="E110" s="200"/>
      <c r="F110" s="200"/>
      <c r="G110" s="202"/>
      <c r="H110" s="200"/>
      <c r="I110" s="200"/>
      <c r="J110" s="203"/>
    </row>
    <row r="111" spans="2:26">
      <c r="B111" s="199"/>
      <c r="C111" s="200" t="s">
        <v>478</v>
      </c>
      <c r="D111" s="200">
        <v>6</v>
      </c>
      <c r="E111" s="200"/>
      <c r="F111" s="200"/>
      <c r="G111" s="202"/>
      <c r="H111" s="200"/>
      <c r="I111" s="200"/>
      <c r="J111" s="203"/>
    </row>
    <row r="112" spans="2:26">
      <c r="B112" s="199"/>
      <c r="C112" s="200" t="s">
        <v>479</v>
      </c>
      <c r="D112" s="200">
        <v>10</v>
      </c>
      <c r="E112" s="200"/>
      <c r="F112" s="200"/>
      <c r="G112" s="202"/>
      <c r="H112" s="200"/>
      <c r="I112" s="200"/>
      <c r="J112" s="203"/>
    </row>
    <row r="113" spans="2:26">
      <c r="B113" s="362"/>
      <c r="C113" s="363" t="s">
        <v>480</v>
      </c>
      <c r="D113" s="363">
        <v>9</v>
      </c>
      <c r="E113" s="363"/>
      <c r="F113" s="363"/>
      <c r="G113" s="364"/>
      <c r="H113" s="363"/>
      <c r="I113" s="363"/>
      <c r="J113" s="365"/>
    </row>
    <row r="114" spans="2:26">
      <c r="B114" s="170" t="s">
        <v>418</v>
      </c>
      <c r="C114" s="171" t="s">
        <v>419</v>
      </c>
      <c r="D114" s="87"/>
      <c r="E114" s="87"/>
      <c r="F114" s="87"/>
      <c r="G114" s="87"/>
      <c r="H114" s="87"/>
      <c r="I114" s="87"/>
      <c r="J114" s="87"/>
      <c r="K114" s="87"/>
      <c r="L114" s="87"/>
      <c r="M114" s="87"/>
      <c r="N114" s="87"/>
      <c r="O114" s="87"/>
      <c r="P114" s="87"/>
      <c r="Q114" s="87"/>
      <c r="R114" s="87"/>
      <c r="S114" s="87"/>
      <c r="T114" s="87"/>
      <c r="U114" s="87"/>
      <c r="V114" s="87"/>
      <c r="W114" s="87"/>
      <c r="X114" s="87"/>
      <c r="Y114" s="87"/>
      <c r="Z114" s="87"/>
    </row>
    <row r="115" spans="2:26">
      <c r="B115" s="170" t="s">
        <v>15</v>
      </c>
      <c r="C115" s="172" t="s">
        <v>420</v>
      </c>
      <c r="D115" s="87"/>
      <c r="E115" s="87"/>
      <c r="F115" s="87"/>
      <c r="G115" s="87"/>
      <c r="H115" s="87"/>
      <c r="I115" s="87"/>
      <c r="J115" s="87"/>
      <c r="K115" s="87"/>
      <c r="L115" s="87"/>
      <c r="M115" s="87"/>
      <c r="N115" s="87"/>
      <c r="O115" s="87"/>
      <c r="P115" s="87"/>
      <c r="Q115" s="87"/>
      <c r="R115" s="87"/>
      <c r="S115" s="87"/>
      <c r="T115" s="87"/>
      <c r="U115" s="87"/>
      <c r="V115" s="87"/>
      <c r="W115" s="87"/>
      <c r="X115" s="87"/>
      <c r="Y115" s="87"/>
      <c r="Z115" s="87"/>
    </row>
    <row r="116" spans="2:26">
      <c r="B116" s="170" t="s">
        <v>252</v>
      </c>
      <c r="C116" s="172">
        <v>2015</v>
      </c>
      <c r="D116" s="87"/>
      <c r="E116" s="87"/>
      <c r="F116" s="87"/>
      <c r="G116" s="87"/>
      <c r="H116" s="87"/>
      <c r="I116" s="87"/>
      <c r="J116" s="87"/>
      <c r="K116" s="87"/>
      <c r="L116" s="87"/>
      <c r="M116" s="87"/>
      <c r="N116" s="87"/>
      <c r="O116" s="87"/>
      <c r="P116" s="87"/>
      <c r="Q116" s="87"/>
      <c r="R116" s="87"/>
      <c r="S116" s="87"/>
      <c r="T116" s="87"/>
      <c r="U116" s="87"/>
      <c r="V116" s="87"/>
      <c r="W116" s="87"/>
      <c r="X116" s="87"/>
      <c r="Y116" s="87"/>
      <c r="Z116" s="87"/>
    </row>
    <row r="117" spans="2:26">
      <c r="B117" s="170" t="s">
        <v>16</v>
      </c>
      <c r="C117" s="171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7"/>
      <c r="O117" s="87"/>
      <c r="P117" s="87"/>
      <c r="Q117" s="87"/>
      <c r="R117" s="87"/>
      <c r="S117" s="87"/>
      <c r="T117" s="87"/>
      <c r="U117" s="87"/>
      <c r="V117" s="87"/>
      <c r="W117" s="87"/>
      <c r="X117" s="87"/>
      <c r="Y117" s="87"/>
      <c r="Z117" s="87"/>
    </row>
    <row r="118" spans="2:26">
      <c r="B118" s="87"/>
      <c r="C118" s="87"/>
      <c r="D118" s="87"/>
      <c r="E118" s="87"/>
      <c r="F118" s="87"/>
      <c r="G118" s="87"/>
      <c r="H118" s="87"/>
      <c r="I118" s="87"/>
      <c r="J118" s="87"/>
      <c r="K118" s="87"/>
      <c r="L118" s="87"/>
      <c r="M118" s="87"/>
      <c r="N118" s="87"/>
      <c r="O118" s="87"/>
      <c r="P118" s="87"/>
      <c r="Q118" s="87"/>
      <c r="R118" s="87"/>
      <c r="S118" s="87"/>
      <c r="T118" s="87"/>
      <c r="U118" s="87"/>
      <c r="V118" s="87"/>
      <c r="W118" s="87"/>
      <c r="X118" s="87"/>
      <c r="Y118" s="87"/>
      <c r="Z118" s="87"/>
    </row>
    <row r="119" spans="2:26">
      <c r="B119" s="87"/>
      <c r="C119" s="87"/>
      <c r="D119" s="87"/>
      <c r="E119" s="87"/>
      <c r="F119" s="87"/>
      <c r="G119" s="87"/>
      <c r="H119" s="87"/>
      <c r="I119" s="87"/>
      <c r="J119" s="87"/>
      <c r="K119" s="87"/>
      <c r="L119" s="87"/>
      <c r="M119" s="87"/>
      <c r="N119" s="87"/>
      <c r="O119" s="87"/>
      <c r="P119" s="87"/>
      <c r="Q119" s="87"/>
      <c r="R119" s="87"/>
      <c r="S119" s="87"/>
      <c r="T119" s="87"/>
      <c r="U119" s="87"/>
      <c r="V119" s="87"/>
      <c r="W119" s="87"/>
      <c r="X119" s="87"/>
      <c r="Y119" s="87"/>
      <c r="Z119" s="87"/>
    </row>
    <row r="120" spans="2:26">
      <c r="B120" s="87"/>
      <c r="C120" s="87"/>
      <c r="D120" s="87"/>
      <c r="E120" s="87"/>
      <c r="F120" s="87"/>
      <c r="G120" s="87"/>
      <c r="H120" s="87"/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  <c r="U120" s="87"/>
      <c r="V120" s="87"/>
      <c r="W120" s="87"/>
      <c r="X120" s="87"/>
      <c r="Y120" s="87"/>
      <c r="Z120" s="87"/>
    </row>
    <row r="121" spans="2:26">
      <c r="B121" s="87"/>
      <c r="C121" s="87"/>
      <c r="D121" s="87"/>
      <c r="E121" s="87"/>
      <c r="F121" s="87"/>
      <c r="G121" s="87"/>
      <c r="H121" s="87"/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  <c r="U121" s="87"/>
      <c r="V121" s="87"/>
      <c r="W121" s="87"/>
      <c r="X121" s="87"/>
      <c r="Y121" s="87"/>
      <c r="Z121" s="87"/>
    </row>
    <row r="122" spans="2:26">
      <c r="B122" s="87"/>
      <c r="C122" s="87"/>
      <c r="D122" s="87"/>
      <c r="E122" s="87"/>
      <c r="F122" s="87"/>
      <c r="G122" s="87"/>
      <c r="H122" s="87"/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  <c r="U122" s="87"/>
      <c r="V122" s="87"/>
      <c r="W122" s="87"/>
      <c r="X122" s="87"/>
      <c r="Y122" s="87"/>
      <c r="Z122" s="87"/>
    </row>
    <row r="123" spans="2:26">
      <c r="B123" s="87"/>
      <c r="C123" s="87"/>
      <c r="D123" s="87"/>
      <c r="E123" s="87"/>
      <c r="F123" s="87"/>
      <c r="G123" s="87"/>
      <c r="H123" s="87"/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  <c r="U123" s="87"/>
      <c r="V123" s="87"/>
      <c r="W123" s="87"/>
      <c r="X123" s="87"/>
      <c r="Y123" s="87"/>
      <c r="Z123" s="87"/>
    </row>
    <row r="124" spans="2:26"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  <c r="U124" s="87"/>
      <c r="V124" s="87"/>
      <c r="W124" s="87"/>
      <c r="X124" s="87"/>
      <c r="Y124" s="87"/>
      <c r="Z124" s="87"/>
    </row>
    <row r="125" spans="2:26">
      <c r="B125" s="87"/>
      <c r="C125" s="87"/>
      <c r="D125" s="87"/>
      <c r="E125" s="87"/>
      <c r="F125" s="87"/>
      <c r="G125" s="87"/>
      <c r="H125" s="87"/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  <c r="U125" s="87"/>
      <c r="V125" s="87"/>
      <c r="W125" s="87"/>
      <c r="X125" s="87"/>
      <c r="Y125" s="87"/>
      <c r="Z125" s="87"/>
    </row>
    <row r="126" spans="2:26">
      <c r="B126" s="87"/>
      <c r="C126" s="87"/>
      <c r="D126" s="87"/>
      <c r="E126" s="87"/>
      <c r="F126" s="87"/>
      <c r="G126" s="87"/>
      <c r="H126" s="87"/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  <c r="U126" s="87"/>
      <c r="V126" s="87"/>
      <c r="W126" s="87"/>
      <c r="X126" s="87"/>
      <c r="Y126" s="87"/>
      <c r="Z126" s="87"/>
    </row>
    <row r="127" spans="2:26">
      <c r="B127" s="87"/>
      <c r="C127" s="87"/>
      <c r="D127" s="87"/>
      <c r="E127" s="87"/>
      <c r="F127" s="87"/>
      <c r="G127" s="87"/>
      <c r="H127" s="87"/>
      <c r="I127" s="87"/>
      <c r="J127" s="87"/>
      <c r="K127" s="87"/>
      <c r="L127" s="87"/>
      <c r="M127" s="87"/>
      <c r="N127" s="87"/>
      <c r="O127" s="87"/>
      <c r="P127" s="87"/>
      <c r="Q127" s="87"/>
      <c r="R127" s="87"/>
      <c r="S127" s="87"/>
      <c r="T127" s="87"/>
      <c r="U127" s="87"/>
      <c r="V127" s="87"/>
      <c r="W127" s="87"/>
      <c r="X127" s="87"/>
      <c r="Y127" s="87"/>
      <c r="Z127" s="87"/>
    </row>
    <row r="128" spans="2:26">
      <c r="B128" s="87"/>
      <c r="C128" s="87"/>
      <c r="D128" s="87"/>
      <c r="E128" s="87"/>
      <c r="F128" s="87"/>
      <c r="G128" s="87"/>
      <c r="H128" s="87"/>
      <c r="I128" s="87"/>
      <c r="J128" s="87"/>
      <c r="K128" s="87"/>
      <c r="L128" s="87"/>
      <c r="M128" s="87"/>
      <c r="N128" s="87"/>
      <c r="O128" s="87"/>
      <c r="P128" s="87"/>
      <c r="Q128" s="87"/>
      <c r="R128" s="87"/>
      <c r="S128" s="87"/>
      <c r="T128" s="87"/>
      <c r="U128" s="87"/>
      <c r="V128" s="87"/>
      <c r="W128" s="87"/>
      <c r="X128" s="87"/>
      <c r="Y128" s="87"/>
      <c r="Z128" s="87"/>
    </row>
    <row r="129" spans="2:26">
      <c r="B129" s="87"/>
      <c r="C129" s="87"/>
      <c r="D129" s="87"/>
      <c r="E129" s="87"/>
      <c r="F129" s="87"/>
      <c r="G129" s="87"/>
      <c r="H129" s="87"/>
      <c r="I129" s="87"/>
      <c r="J129" s="87"/>
      <c r="K129" s="87"/>
      <c r="L129" s="87"/>
      <c r="M129" s="87"/>
      <c r="N129" s="87"/>
      <c r="O129" s="87"/>
      <c r="P129" s="87"/>
      <c r="Q129" s="87"/>
      <c r="R129" s="87"/>
      <c r="S129" s="87"/>
      <c r="T129" s="87"/>
      <c r="U129" s="87"/>
      <c r="V129" s="87"/>
      <c r="W129" s="87"/>
      <c r="X129" s="87"/>
      <c r="Y129" s="87"/>
      <c r="Z129" s="87"/>
    </row>
    <row r="130" spans="2:26">
      <c r="B130" s="87"/>
      <c r="C130" s="87"/>
      <c r="D130" s="87"/>
      <c r="E130" s="87"/>
      <c r="F130" s="87"/>
      <c r="G130" s="87"/>
      <c r="H130" s="87"/>
      <c r="I130" s="87"/>
      <c r="J130" s="87"/>
      <c r="K130" s="87"/>
      <c r="L130" s="87"/>
      <c r="M130" s="87"/>
      <c r="N130" s="87"/>
      <c r="O130" s="87"/>
      <c r="P130" s="87"/>
      <c r="Q130" s="87"/>
      <c r="R130" s="87"/>
      <c r="S130" s="87"/>
      <c r="T130" s="87"/>
      <c r="U130" s="87"/>
      <c r="V130" s="87"/>
      <c r="W130" s="87"/>
      <c r="X130" s="87"/>
      <c r="Y130" s="87"/>
      <c r="Z130" s="87"/>
    </row>
    <row r="131" spans="2:26">
      <c r="B131" s="87"/>
      <c r="C131" s="87"/>
      <c r="D131" s="87"/>
      <c r="E131" s="87"/>
      <c r="F131" s="87"/>
      <c r="G131" s="87"/>
      <c r="H131" s="87"/>
      <c r="I131" s="87"/>
      <c r="J131" s="87"/>
      <c r="K131" s="87"/>
      <c r="L131" s="87"/>
      <c r="M131" s="87"/>
      <c r="N131" s="87"/>
      <c r="O131" s="87"/>
      <c r="P131" s="87"/>
      <c r="Q131" s="87"/>
      <c r="R131" s="87"/>
      <c r="S131" s="87"/>
      <c r="T131" s="87"/>
      <c r="U131" s="87"/>
      <c r="V131" s="87"/>
      <c r="W131" s="87"/>
      <c r="X131" s="87"/>
      <c r="Y131" s="87"/>
      <c r="Z131" s="87"/>
    </row>
    <row r="132" spans="2:26">
      <c r="B132" s="87"/>
      <c r="C132" s="87"/>
      <c r="D132" s="87"/>
      <c r="E132" s="87"/>
      <c r="F132" s="87"/>
      <c r="G132" s="87"/>
      <c r="H132" s="87"/>
      <c r="I132" s="87"/>
      <c r="J132" s="87"/>
      <c r="K132" s="87"/>
      <c r="L132" s="87"/>
      <c r="M132" s="87"/>
      <c r="N132" s="87"/>
      <c r="O132" s="87"/>
      <c r="P132" s="87"/>
      <c r="Q132" s="87"/>
      <c r="R132" s="87"/>
      <c r="S132" s="87"/>
      <c r="T132" s="87"/>
      <c r="U132" s="87"/>
      <c r="V132" s="87"/>
      <c r="W132" s="87"/>
      <c r="X132" s="87"/>
      <c r="Y132" s="87"/>
      <c r="Z132" s="87"/>
    </row>
    <row r="133" spans="2:26">
      <c r="B133" s="87"/>
      <c r="C133" s="87"/>
      <c r="D133" s="87"/>
      <c r="E133" s="87"/>
      <c r="F133" s="87"/>
      <c r="G133" s="87"/>
      <c r="H133" s="87"/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  <c r="U133" s="87"/>
      <c r="V133" s="87"/>
      <c r="W133" s="87"/>
      <c r="X133" s="87"/>
      <c r="Y133" s="87"/>
      <c r="Z133" s="87"/>
    </row>
  </sheetData>
  <mergeCells count="62">
    <mergeCell ref="H74:H76"/>
    <mergeCell ref="I74:I76"/>
    <mergeCell ref="J74:J76"/>
    <mergeCell ref="B57:B60"/>
    <mergeCell ref="C57:C60"/>
    <mergeCell ref="D57:D60"/>
    <mergeCell ref="B73:B76"/>
    <mergeCell ref="C73:C76"/>
    <mergeCell ref="G73:J73"/>
    <mergeCell ref="D74:D76"/>
    <mergeCell ref="E74:E76"/>
    <mergeCell ref="F74:F76"/>
    <mergeCell ref="G74:G76"/>
    <mergeCell ref="B44:B47"/>
    <mergeCell ref="C44:F44"/>
    <mergeCell ref="G44:G47"/>
    <mergeCell ref="C45:C47"/>
    <mergeCell ref="D45:D47"/>
    <mergeCell ref="E45:E47"/>
    <mergeCell ref="F45:F47"/>
    <mergeCell ref="U5:V5"/>
    <mergeCell ref="U32:X32"/>
    <mergeCell ref="B17:B19"/>
    <mergeCell ref="C17:H17"/>
    <mergeCell ref="C18:H18"/>
    <mergeCell ref="B32:B33"/>
    <mergeCell ref="C32:D32"/>
    <mergeCell ref="E32:F32"/>
    <mergeCell ref="G32:H32"/>
    <mergeCell ref="I32:J32"/>
    <mergeCell ref="K32:L32"/>
    <mergeCell ref="M32:N32"/>
    <mergeCell ref="O32:P32"/>
    <mergeCell ref="Q32:R32"/>
    <mergeCell ref="S32:T32"/>
    <mergeCell ref="N5:N6"/>
    <mergeCell ref="O5:O6"/>
    <mergeCell ref="P5:P6"/>
    <mergeCell ref="Q5:R5"/>
    <mergeCell ref="S5:T5"/>
    <mergeCell ref="H3:H6"/>
    <mergeCell ref="I3:N3"/>
    <mergeCell ref="O3:P4"/>
    <mergeCell ref="Q3:Z3"/>
    <mergeCell ref="I4:J4"/>
    <mergeCell ref="K4:L4"/>
    <mergeCell ref="M4:N4"/>
    <mergeCell ref="Q4:T4"/>
    <mergeCell ref="U4:X4"/>
    <mergeCell ref="Y4:Z5"/>
    <mergeCell ref="W5:X5"/>
    <mergeCell ref="I5:I6"/>
    <mergeCell ref="J5:J6"/>
    <mergeCell ref="K5:K6"/>
    <mergeCell ref="L5:L6"/>
    <mergeCell ref="M5:M6"/>
    <mergeCell ref="G3:G6"/>
    <mergeCell ref="B3:B6"/>
    <mergeCell ref="C3:C6"/>
    <mergeCell ref="D3:D6"/>
    <mergeCell ref="E3:E6"/>
    <mergeCell ref="F3:F6"/>
  </mergeCells>
  <dataValidations count="1">
    <dataValidation type="list" allowBlank="1" showInputMessage="1" showErrorMessage="1" sqref="C7:C9 C61:C64 C48:E50 G48:G50 E7:E9">
      <formula1>y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M53"/>
  <sheetViews>
    <sheetView workbookViewId="0">
      <pane ySplit="2" topLeftCell="A13" activePane="bottomLeft" state="frozen"/>
      <selection pane="bottomLeft" activeCell="D54" sqref="D54"/>
    </sheetView>
  </sheetViews>
  <sheetFormatPr defaultRowHeight="15"/>
  <cols>
    <col min="1" max="1" width="21.85546875" style="87" customWidth="1"/>
    <col min="2" max="2" width="35.5703125" style="87" customWidth="1"/>
    <col min="3" max="3" width="7.5703125" style="87" customWidth="1"/>
    <col min="4" max="4" width="24.5703125" style="87" customWidth="1"/>
    <col min="5" max="5" width="19.28515625" style="87" customWidth="1"/>
    <col min="6" max="6" width="27.42578125" style="87" customWidth="1"/>
    <col min="7" max="7" width="19" style="87" customWidth="1"/>
    <col min="8" max="8" width="9.140625" style="87"/>
    <col min="9" max="9" width="13.7109375" style="87" customWidth="1"/>
    <col min="10" max="10" width="9.140625" style="87"/>
    <col min="11" max="11" width="22.5703125" style="87" bestFit="1" customWidth="1"/>
    <col min="12" max="16384" width="9.140625" style="87"/>
  </cols>
  <sheetData>
    <row r="2" spans="1:8">
      <c r="C2" s="95" t="s">
        <v>13</v>
      </c>
      <c r="D2" s="95" t="s">
        <v>44</v>
      </c>
      <c r="E2" s="95"/>
      <c r="F2" s="132" t="s">
        <v>15</v>
      </c>
      <c r="G2" s="133" t="s">
        <v>16</v>
      </c>
      <c r="H2" s="133" t="s">
        <v>252</v>
      </c>
    </row>
    <row r="3" spans="1:8">
      <c r="B3" s="95" t="s">
        <v>47</v>
      </c>
    </row>
    <row r="4" spans="1:8">
      <c r="A4" s="68"/>
      <c r="B4" s="65" t="s">
        <v>48</v>
      </c>
      <c r="C4" s="96" t="s">
        <v>21</v>
      </c>
      <c r="D4" s="140">
        <v>55</v>
      </c>
      <c r="E4" s="134"/>
      <c r="F4" s="93"/>
      <c r="G4" s="93"/>
      <c r="H4" s="93"/>
    </row>
    <row r="5" spans="1:8">
      <c r="B5" s="70" t="s">
        <v>50</v>
      </c>
      <c r="C5" s="100" t="s">
        <v>21</v>
      </c>
      <c r="D5" s="141">
        <v>0</v>
      </c>
      <c r="E5" s="134"/>
      <c r="F5" s="93"/>
      <c r="G5" s="93"/>
      <c r="H5" s="93"/>
    </row>
    <row r="6" spans="1:8">
      <c r="B6" s="70" t="s">
        <v>51</v>
      </c>
      <c r="C6" s="100" t="s">
        <v>21</v>
      </c>
      <c r="D6" s="141">
        <v>0</v>
      </c>
      <c r="E6" s="134"/>
      <c r="F6" s="73"/>
      <c r="G6" s="73"/>
      <c r="H6" s="73"/>
    </row>
    <row r="7" spans="1:8">
      <c r="B7" s="70" t="s">
        <v>52</v>
      </c>
      <c r="C7" s="100" t="s">
        <v>21</v>
      </c>
      <c r="D7" s="141">
        <v>383</v>
      </c>
      <c r="E7" s="134"/>
      <c r="F7" s="73"/>
      <c r="G7" s="73"/>
      <c r="H7" s="73"/>
    </row>
    <row r="8" spans="1:8">
      <c r="B8" s="70" t="s">
        <v>53</v>
      </c>
      <c r="C8" s="100" t="s">
        <v>21</v>
      </c>
      <c r="D8" s="141">
        <v>0</v>
      </c>
      <c r="E8" s="134"/>
      <c r="F8" s="73"/>
      <c r="G8" s="73"/>
      <c r="H8" s="73"/>
    </row>
    <row r="9" spans="1:8">
      <c r="B9" s="70" t="s">
        <v>54</v>
      </c>
      <c r="C9" s="100" t="s">
        <v>21</v>
      </c>
      <c r="D9" s="141">
        <v>0</v>
      </c>
      <c r="E9" s="134"/>
      <c r="F9" s="73"/>
      <c r="G9" s="73"/>
      <c r="H9" s="73"/>
    </row>
    <row r="10" spans="1:8">
      <c r="B10" s="142" t="s">
        <v>369</v>
      </c>
      <c r="C10" s="100" t="s">
        <v>21</v>
      </c>
      <c r="D10" s="141">
        <v>74</v>
      </c>
      <c r="E10" s="134"/>
      <c r="F10" s="73"/>
      <c r="G10" s="73"/>
      <c r="H10" s="73"/>
    </row>
    <row r="11" spans="1:8">
      <c r="B11" s="70" t="s">
        <v>55</v>
      </c>
      <c r="C11" s="100" t="s">
        <v>21</v>
      </c>
      <c r="D11" s="141">
        <v>0</v>
      </c>
      <c r="E11" s="134"/>
      <c r="F11" s="73" t="s">
        <v>49</v>
      </c>
      <c r="G11" s="73"/>
      <c r="H11" s="73">
        <v>2015</v>
      </c>
    </row>
    <row r="12" spans="1:8">
      <c r="B12" s="70" t="s">
        <v>56</v>
      </c>
      <c r="C12" s="100" t="s">
        <v>21</v>
      </c>
      <c r="D12" s="141">
        <v>25</v>
      </c>
      <c r="E12" s="134"/>
      <c r="F12" s="73"/>
      <c r="G12" s="73"/>
      <c r="H12" s="73"/>
    </row>
    <row r="13" spans="1:8">
      <c r="B13" s="70" t="s">
        <v>57</v>
      </c>
      <c r="C13" s="100" t="s">
        <v>21</v>
      </c>
      <c r="D13" s="141">
        <v>2</v>
      </c>
      <c r="E13" s="134"/>
      <c r="F13" s="73"/>
      <c r="G13" s="73"/>
      <c r="H13" s="73"/>
    </row>
    <row r="14" spans="1:8">
      <c r="B14" s="70" t="s">
        <v>58</v>
      </c>
      <c r="C14" s="100" t="s">
        <v>21</v>
      </c>
      <c r="D14" s="141">
        <v>24</v>
      </c>
      <c r="E14" s="134"/>
      <c r="F14" s="73"/>
      <c r="G14" s="73"/>
      <c r="H14" s="73"/>
    </row>
    <row r="15" spans="1:8">
      <c r="B15" s="70" t="s">
        <v>59</v>
      </c>
      <c r="C15" s="100" t="s">
        <v>21</v>
      </c>
      <c r="D15" s="141">
        <v>0</v>
      </c>
      <c r="E15" s="134"/>
      <c r="F15" s="73"/>
      <c r="G15" s="73"/>
      <c r="H15" s="73"/>
    </row>
    <row r="16" spans="1:8">
      <c r="B16" s="70" t="s">
        <v>60</v>
      </c>
      <c r="C16" s="100" t="s">
        <v>21</v>
      </c>
      <c r="D16" s="141">
        <v>0</v>
      </c>
      <c r="E16" s="134"/>
      <c r="F16" s="73"/>
      <c r="G16" s="73"/>
      <c r="H16" s="73"/>
    </row>
    <row r="17" spans="1:13">
      <c r="A17" s="68"/>
      <c r="B17" s="70" t="s">
        <v>61</v>
      </c>
      <c r="C17" s="100" t="s">
        <v>21</v>
      </c>
      <c r="D17" s="141">
        <v>182</v>
      </c>
      <c r="E17" s="134"/>
      <c r="F17" s="73"/>
      <c r="G17" s="73"/>
      <c r="H17" s="73"/>
    </row>
    <row r="18" spans="1:13">
      <c r="B18" s="70" t="s">
        <v>62</v>
      </c>
      <c r="C18" s="100" t="s">
        <v>21</v>
      </c>
      <c r="D18" s="141">
        <v>2240</v>
      </c>
      <c r="E18" s="134"/>
      <c r="F18" s="73"/>
      <c r="G18" s="73"/>
      <c r="H18" s="73"/>
    </row>
    <row r="19" spans="1:13">
      <c r="B19" s="113" t="s">
        <v>63</v>
      </c>
      <c r="C19" s="114" t="s">
        <v>21</v>
      </c>
      <c r="D19" s="143"/>
      <c r="E19" s="134"/>
      <c r="F19" s="94"/>
      <c r="G19" s="94"/>
      <c r="H19" s="94"/>
    </row>
    <row r="20" spans="1:13">
      <c r="B20" s="118"/>
      <c r="C20" s="105"/>
      <c r="D20" s="105"/>
      <c r="E20" s="134"/>
      <c r="F20" s="144"/>
      <c r="G20" s="144"/>
      <c r="H20" s="144"/>
    </row>
    <row r="21" spans="1:13">
      <c r="B21" s="145"/>
    </row>
    <row r="22" spans="1:13">
      <c r="B22" s="146"/>
      <c r="C22" s="134"/>
      <c r="D22" s="134"/>
      <c r="E22" s="134"/>
    </row>
    <row r="23" spans="1:13">
      <c r="B23" s="65" t="s">
        <v>135</v>
      </c>
      <c r="C23" s="96" t="s">
        <v>45</v>
      </c>
      <c r="D23" s="140">
        <v>36</v>
      </c>
      <c r="F23" s="93"/>
      <c r="G23" s="93"/>
      <c r="H23" s="93"/>
    </row>
    <row r="24" spans="1:13">
      <c r="B24" s="70" t="s">
        <v>136</v>
      </c>
      <c r="C24" s="100" t="s">
        <v>45</v>
      </c>
      <c r="D24" s="141">
        <v>45</v>
      </c>
      <c r="F24" s="73"/>
      <c r="G24" s="73"/>
      <c r="H24" s="73"/>
    </row>
    <row r="25" spans="1:13">
      <c r="B25" s="70" t="s">
        <v>137</v>
      </c>
      <c r="C25" s="100" t="s">
        <v>45</v>
      </c>
      <c r="D25" s="141">
        <v>45</v>
      </c>
      <c r="F25" s="73" t="s">
        <v>49</v>
      </c>
      <c r="G25" s="73"/>
      <c r="H25" s="73">
        <v>2015</v>
      </c>
    </row>
    <row r="26" spans="1:13">
      <c r="B26" s="116" t="s">
        <v>138</v>
      </c>
      <c r="C26" s="103" t="s">
        <v>45</v>
      </c>
      <c r="D26" s="147">
        <v>10</v>
      </c>
      <c r="F26" s="94"/>
      <c r="G26" s="94"/>
      <c r="H26" s="94"/>
    </row>
    <row r="27" spans="1:13">
      <c r="B27" s="146"/>
      <c r="C27" s="134"/>
      <c r="D27" s="134"/>
      <c r="E27" s="134"/>
    </row>
    <row r="29" spans="1:13">
      <c r="B29" s="95" t="s">
        <v>202</v>
      </c>
    </row>
    <row r="30" spans="1:13">
      <c r="B30" s="95" t="s">
        <v>203</v>
      </c>
      <c r="D30" s="95" t="s">
        <v>105</v>
      </c>
      <c r="E30" s="314" t="s">
        <v>64</v>
      </c>
      <c r="F30" s="314"/>
      <c r="G30" s="139" t="s">
        <v>65</v>
      </c>
    </row>
    <row r="31" spans="1:13">
      <c r="B31" s="65" t="s">
        <v>208</v>
      </c>
      <c r="C31" s="96" t="s">
        <v>66</v>
      </c>
      <c r="D31" s="96">
        <v>3235.78</v>
      </c>
      <c r="E31" s="319">
        <v>1104.2750000000001</v>
      </c>
      <c r="F31" s="319"/>
      <c r="G31" s="370">
        <v>2002.5</v>
      </c>
      <c r="K31" s="44"/>
      <c r="L31" s="44"/>
      <c r="M31" s="44"/>
    </row>
    <row r="32" spans="1:13">
      <c r="B32" s="70" t="s">
        <v>209</v>
      </c>
      <c r="C32" s="100" t="s">
        <v>66</v>
      </c>
      <c r="D32" s="100">
        <v>4873.6499999999996</v>
      </c>
      <c r="E32" s="278">
        <v>1940.355</v>
      </c>
      <c r="F32" s="278"/>
      <c r="G32" s="371">
        <v>2859.8</v>
      </c>
      <c r="K32" s="73"/>
      <c r="L32" s="73"/>
      <c r="M32" s="73"/>
    </row>
    <row r="33" spans="2:13">
      <c r="B33" s="70" t="s">
        <v>210</v>
      </c>
      <c r="C33" s="100" t="s">
        <v>21</v>
      </c>
      <c r="D33" s="100">
        <v>138499</v>
      </c>
      <c r="E33" s="278">
        <f>D33-G33</f>
        <v>14319</v>
      </c>
      <c r="F33" s="278"/>
      <c r="G33" s="366">
        <v>124180</v>
      </c>
      <c r="K33" s="73"/>
      <c r="L33" s="73"/>
      <c r="M33" s="73"/>
    </row>
    <row r="34" spans="2:13">
      <c r="B34" s="70" t="s">
        <v>211</v>
      </c>
      <c r="C34" s="100" t="s">
        <v>66</v>
      </c>
      <c r="D34" s="100">
        <v>0</v>
      </c>
      <c r="E34" s="278">
        <v>0</v>
      </c>
      <c r="F34" s="278"/>
      <c r="G34" s="366">
        <v>0</v>
      </c>
      <c r="K34" s="73"/>
      <c r="L34" s="73"/>
      <c r="M34" s="73"/>
    </row>
    <row r="35" spans="2:13">
      <c r="B35" s="70" t="s">
        <v>212</v>
      </c>
      <c r="C35" s="100" t="s">
        <v>66</v>
      </c>
      <c r="D35" s="100">
        <v>340</v>
      </c>
      <c r="E35" s="320">
        <f>D35-G35</f>
        <v>108</v>
      </c>
      <c r="F35" s="278"/>
      <c r="G35" s="372">
        <v>232</v>
      </c>
      <c r="K35" s="73"/>
      <c r="L35" s="73"/>
      <c r="M35" s="73"/>
    </row>
    <row r="36" spans="2:13">
      <c r="B36" s="70" t="s">
        <v>213</v>
      </c>
      <c r="C36" s="100" t="s">
        <v>66</v>
      </c>
      <c r="D36" s="100">
        <v>0</v>
      </c>
      <c r="E36" s="278">
        <v>0</v>
      </c>
      <c r="F36" s="278"/>
      <c r="G36" s="366">
        <v>0</v>
      </c>
      <c r="K36" s="73" t="s">
        <v>49</v>
      </c>
      <c r="L36" s="73"/>
      <c r="M36" s="73">
        <v>2015</v>
      </c>
    </row>
    <row r="37" spans="2:13">
      <c r="B37" s="70" t="s">
        <v>214</v>
      </c>
      <c r="C37" s="100" t="s">
        <v>66</v>
      </c>
      <c r="D37" s="100">
        <v>100</v>
      </c>
      <c r="E37" s="278"/>
      <c r="F37" s="278"/>
      <c r="G37" s="366">
        <v>100</v>
      </c>
      <c r="K37" s="73"/>
      <c r="L37" s="73"/>
      <c r="M37" s="73"/>
    </row>
    <row r="38" spans="2:13">
      <c r="B38" s="70" t="s">
        <v>55</v>
      </c>
      <c r="C38" s="100" t="s">
        <v>66</v>
      </c>
      <c r="D38" s="100">
        <v>0</v>
      </c>
      <c r="E38" s="278">
        <v>0</v>
      </c>
      <c r="F38" s="278"/>
      <c r="G38" s="366">
        <v>0</v>
      </c>
      <c r="K38" s="73"/>
      <c r="L38" s="73"/>
      <c r="M38" s="73"/>
    </row>
    <row r="39" spans="2:13">
      <c r="B39" s="70" t="s">
        <v>215</v>
      </c>
      <c r="C39" s="100" t="s">
        <v>66</v>
      </c>
      <c r="D39" s="100">
        <v>0</v>
      </c>
      <c r="E39" s="278">
        <v>0</v>
      </c>
      <c r="F39" s="278"/>
      <c r="G39" s="366">
        <v>0</v>
      </c>
      <c r="K39" s="73"/>
      <c r="L39" s="73"/>
      <c r="M39" s="73"/>
    </row>
    <row r="40" spans="2:13">
      <c r="B40" s="70" t="s">
        <v>216</v>
      </c>
      <c r="C40" s="100" t="s">
        <v>66</v>
      </c>
      <c r="D40" s="100">
        <v>0</v>
      </c>
      <c r="E40" s="278">
        <v>0</v>
      </c>
      <c r="F40" s="278"/>
      <c r="G40" s="366">
        <v>0</v>
      </c>
      <c r="K40" s="73"/>
      <c r="L40" s="73"/>
      <c r="M40" s="73"/>
    </row>
    <row r="41" spans="2:13">
      <c r="B41" s="116" t="s">
        <v>217</v>
      </c>
      <c r="C41" s="103" t="s">
        <v>66</v>
      </c>
      <c r="D41" s="103">
        <v>0</v>
      </c>
      <c r="E41" s="280">
        <v>0</v>
      </c>
      <c r="F41" s="280"/>
      <c r="G41" s="367">
        <v>0</v>
      </c>
      <c r="K41" s="73"/>
      <c r="L41" s="73"/>
      <c r="M41" s="73"/>
    </row>
    <row r="42" spans="2:13">
      <c r="B42" s="116"/>
      <c r="D42" s="95" t="s">
        <v>204</v>
      </c>
      <c r="E42" s="148" t="s">
        <v>64</v>
      </c>
      <c r="G42" s="369" t="s">
        <v>65</v>
      </c>
      <c r="H42" s="317" t="s">
        <v>205</v>
      </c>
      <c r="I42" s="318"/>
      <c r="K42" s="73"/>
      <c r="L42" s="73"/>
      <c r="M42" s="73"/>
    </row>
    <row r="43" spans="2:13">
      <c r="B43" s="149" t="s">
        <v>206</v>
      </c>
      <c r="C43" s="150" t="s">
        <v>207</v>
      </c>
      <c r="D43" s="151">
        <v>113160</v>
      </c>
      <c r="E43" s="315">
        <v>1430</v>
      </c>
      <c r="F43" s="315"/>
      <c r="G43" s="368">
        <v>46660</v>
      </c>
      <c r="H43" s="315">
        <v>63240</v>
      </c>
      <c r="I43" s="316"/>
      <c r="K43" s="94"/>
      <c r="L43" s="94"/>
      <c r="M43" s="94"/>
    </row>
    <row r="45" spans="2:13">
      <c r="B45" s="95" t="s">
        <v>275</v>
      </c>
    </row>
    <row r="46" spans="2:13">
      <c r="B46" s="65" t="s">
        <v>276</v>
      </c>
      <c r="C46" s="96" t="s">
        <v>45</v>
      </c>
      <c r="D46" s="140"/>
      <c r="F46" s="93"/>
      <c r="G46" s="93"/>
      <c r="H46" s="93"/>
    </row>
    <row r="47" spans="2:13">
      <c r="B47" s="70" t="s">
        <v>277</v>
      </c>
      <c r="C47" s="100" t="s">
        <v>45</v>
      </c>
      <c r="D47" s="141">
        <v>2700</v>
      </c>
      <c r="F47" s="73"/>
      <c r="G47" s="73"/>
      <c r="H47" s="73"/>
    </row>
    <row r="48" spans="2:13">
      <c r="B48" s="70" t="s">
        <v>278</v>
      </c>
      <c r="C48" s="100" t="s">
        <v>45</v>
      </c>
      <c r="D48" s="141">
        <v>24</v>
      </c>
      <c r="F48" s="73"/>
      <c r="G48" s="73"/>
      <c r="H48" s="73"/>
    </row>
    <row r="49" spans="1:8">
      <c r="B49" s="70" t="s">
        <v>279</v>
      </c>
      <c r="C49" s="100" t="s">
        <v>45</v>
      </c>
      <c r="D49" s="141">
        <v>5000</v>
      </c>
      <c r="F49" s="73" t="s">
        <v>49</v>
      </c>
      <c r="G49" s="73"/>
      <c r="H49" s="73">
        <v>2015</v>
      </c>
    </row>
    <row r="50" spans="1:8">
      <c r="B50" s="70" t="s">
        <v>280</v>
      </c>
      <c r="C50" s="100" t="s">
        <v>45</v>
      </c>
      <c r="D50" s="141">
        <v>1</v>
      </c>
      <c r="F50" s="73"/>
      <c r="G50" s="73"/>
      <c r="H50" s="73"/>
    </row>
    <row r="51" spans="1:8">
      <c r="A51" s="68"/>
      <c r="B51" s="70" t="s">
        <v>305</v>
      </c>
      <c r="C51" s="100" t="s">
        <v>45</v>
      </c>
      <c r="D51" s="141">
        <v>0</v>
      </c>
      <c r="F51" s="73"/>
      <c r="G51" s="73"/>
      <c r="H51" s="73"/>
    </row>
    <row r="52" spans="1:8">
      <c r="A52" s="68"/>
      <c r="B52" s="70" t="s">
        <v>290</v>
      </c>
      <c r="C52" s="100" t="s">
        <v>45</v>
      </c>
      <c r="D52" s="141">
        <v>0</v>
      </c>
      <c r="F52" s="73"/>
      <c r="G52" s="73"/>
      <c r="H52" s="73"/>
    </row>
    <row r="53" spans="1:8">
      <c r="B53" s="116" t="s">
        <v>281</v>
      </c>
      <c r="C53" s="103" t="s">
        <v>45</v>
      </c>
      <c r="D53" s="147">
        <v>0</v>
      </c>
      <c r="F53" s="94"/>
      <c r="G53" s="94"/>
      <c r="H53" s="94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dataValidations count="1">
    <dataValidation type="decimal" allowBlank="1" showInputMessage="1" showErrorMessage="1" sqref="G35">
      <formula1>0</formula1>
      <formula2>99999.99</formula2>
    </dataValidation>
  </dataValidations>
  <pageMargins left="0.7" right="0.7" top="0.75" bottom="0.75" header="0.3" footer="0.3"/>
  <pageSetup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"/>
  <sheetViews>
    <sheetView workbookViewId="0">
      <pane ySplit="2" topLeftCell="A3" activePane="bottomLeft" state="frozen"/>
      <selection pane="bottomLeft" activeCell="F23" sqref="F23"/>
    </sheetView>
  </sheetViews>
  <sheetFormatPr defaultRowHeight="15"/>
  <cols>
    <col min="1" max="1" width="17.5703125" style="87" customWidth="1"/>
    <col min="2" max="2" width="55.7109375" style="87" customWidth="1"/>
    <col min="3" max="3" width="17.42578125" style="87" customWidth="1"/>
    <col min="4" max="4" width="9.140625" style="135"/>
    <col min="5" max="5" width="2.140625" style="87" customWidth="1"/>
    <col min="6" max="6" width="21.7109375" style="87" bestFit="1" customWidth="1"/>
    <col min="7" max="7" width="13.28515625" style="87" bestFit="1" customWidth="1"/>
    <col min="8" max="16384" width="9.140625" style="87"/>
  </cols>
  <sheetData>
    <row r="1" spans="1:8">
      <c r="B1" s="240"/>
    </row>
    <row r="2" spans="1:8">
      <c r="B2" s="240"/>
      <c r="C2" s="95" t="s">
        <v>13</v>
      </c>
      <c r="D2" s="124" t="s">
        <v>44</v>
      </c>
      <c r="E2" s="95"/>
      <c r="F2" s="132" t="s">
        <v>15</v>
      </c>
      <c r="G2" s="133" t="s">
        <v>16</v>
      </c>
      <c r="H2" s="133" t="s">
        <v>252</v>
      </c>
    </row>
    <row r="3" spans="1:8" s="95" customFormat="1">
      <c r="B3" s="95" t="s">
        <v>46</v>
      </c>
      <c r="C3" s="87"/>
      <c r="D3" s="135"/>
      <c r="E3" s="87"/>
    </row>
    <row r="4" spans="1:8">
      <c r="B4" s="65" t="s">
        <v>253</v>
      </c>
      <c r="C4" s="96" t="s">
        <v>21</v>
      </c>
      <c r="D4" s="136">
        <v>4</v>
      </c>
      <c r="F4" s="93"/>
      <c r="G4" s="93"/>
      <c r="H4" s="93"/>
    </row>
    <row r="5" spans="1:8">
      <c r="B5" s="70" t="s">
        <v>259</v>
      </c>
      <c r="C5" s="100" t="s">
        <v>45</v>
      </c>
      <c r="D5" s="137">
        <v>253</v>
      </c>
      <c r="F5" s="73"/>
      <c r="G5" s="73"/>
      <c r="H5" s="73"/>
    </row>
    <row r="6" spans="1:8">
      <c r="B6" s="70" t="s">
        <v>260</v>
      </c>
      <c r="C6" s="100" t="s">
        <v>67</v>
      </c>
      <c r="D6" s="137">
        <v>889</v>
      </c>
      <c r="F6" s="73"/>
      <c r="G6" s="73"/>
      <c r="H6" s="73"/>
    </row>
    <row r="7" spans="1:8">
      <c r="A7" s="87" t="s">
        <v>289</v>
      </c>
      <c r="B7" s="70" t="s">
        <v>287</v>
      </c>
      <c r="C7" s="100" t="s">
        <v>288</v>
      </c>
      <c r="D7" s="137" t="s">
        <v>337</v>
      </c>
      <c r="F7" s="73"/>
      <c r="G7" s="73"/>
      <c r="H7" s="73"/>
    </row>
    <row r="8" spans="1:8">
      <c r="B8" s="70" t="s">
        <v>254</v>
      </c>
      <c r="C8" s="100" t="s">
        <v>45</v>
      </c>
      <c r="D8" s="137">
        <v>7</v>
      </c>
      <c r="F8" s="73"/>
      <c r="G8" s="73"/>
      <c r="H8" s="73"/>
    </row>
    <row r="9" spans="1:8">
      <c r="B9" s="70" t="s">
        <v>261</v>
      </c>
      <c r="C9" s="100" t="s">
        <v>67</v>
      </c>
      <c r="D9" s="137">
        <v>4.45</v>
      </c>
      <c r="F9" s="73"/>
      <c r="G9" s="73"/>
      <c r="H9" s="73"/>
    </row>
    <row r="10" spans="1:8">
      <c r="A10" s="68"/>
      <c r="B10" s="70" t="s">
        <v>291</v>
      </c>
      <c r="C10" s="100" t="s">
        <v>67</v>
      </c>
      <c r="D10" s="137">
        <v>0</v>
      </c>
      <c r="F10" s="73"/>
      <c r="G10" s="73"/>
      <c r="H10" s="73"/>
    </row>
    <row r="11" spans="1:8">
      <c r="B11" s="70" t="s">
        <v>69</v>
      </c>
      <c r="C11" s="100" t="s">
        <v>21</v>
      </c>
      <c r="D11" s="137">
        <v>0</v>
      </c>
      <c r="F11" s="73"/>
      <c r="G11" s="73"/>
      <c r="H11" s="73"/>
    </row>
    <row r="12" spans="1:8">
      <c r="B12" s="70" t="s">
        <v>70</v>
      </c>
      <c r="C12" s="100" t="s">
        <v>45</v>
      </c>
      <c r="D12" s="137">
        <v>0</v>
      </c>
      <c r="F12" s="73"/>
      <c r="G12" s="73"/>
      <c r="H12" s="73"/>
    </row>
    <row r="13" spans="1:8">
      <c r="B13" s="70" t="s">
        <v>71</v>
      </c>
      <c r="C13" s="100" t="s">
        <v>67</v>
      </c>
      <c r="D13" s="137">
        <v>0</v>
      </c>
      <c r="F13" s="73"/>
      <c r="G13" s="73"/>
      <c r="H13" s="73"/>
    </row>
    <row r="14" spans="1:8">
      <c r="B14" s="70" t="s">
        <v>72</v>
      </c>
      <c r="C14" s="100" t="s">
        <v>67</v>
      </c>
      <c r="D14" s="137">
        <v>12.4</v>
      </c>
      <c r="F14" s="73" t="s">
        <v>68</v>
      </c>
      <c r="G14" s="73"/>
      <c r="H14" s="73">
        <v>2015</v>
      </c>
    </row>
    <row r="15" spans="1:8">
      <c r="B15" s="70" t="s">
        <v>73</v>
      </c>
      <c r="C15" s="100" t="s">
        <v>67</v>
      </c>
      <c r="D15" s="137">
        <v>20</v>
      </c>
      <c r="F15" s="73"/>
      <c r="G15" s="73"/>
      <c r="H15" s="73"/>
    </row>
    <row r="16" spans="1:8">
      <c r="B16" s="70" t="s">
        <v>74</v>
      </c>
      <c r="C16" s="100" t="s">
        <v>45</v>
      </c>
      <c r="D16" s="137">
        <v>2</v>
      </c>
      <c r="F16" s="73"/>
      <c r="G16" s="73"/>
      <c r="H16" s="73"/>
    </row>
    <row r="17" spans="2:8">
      <c r="B17" s="70" t="s">
        <v>274</v>
      </c>
      <c r="C17" s="100" t="s">
        <v>67</v>
      </c>
      <c r="D17" s="137">
        <v>29.6</v>
      </c>
      <c r="F17" s="73"/>
      <c r="G17" s="73"/>
      <c r="H17" s="73"/>
    </row>
    <row r="18" spans="2:8">
      <c r="B18" s="70" t="s">
        <v>257</v>
      </c>
      <c r="C18" s="100" t="s">
        <v>45</v>
      </c>
      <c r="D18" s="137">
        <v>0</v>
      </c>
      <c r="F18" s="73"/>
      <c r="G18" s="73"/>
      <c r="H18" s="73"/>
    </row>
    <row r="19" spans="2:8">
      <c r="B19" s="70" t="s">
        <v>258</v>
      </c>
      <c r="C19" s="100" t="s">
        <v>45</v>
      </c>
      <c r="D19" s="137">
        <v>0</v>
      </c>
      <c r="F19" s="73"/>
      <c r="G19" s="73"/>
      <c r="H19" s="73"/>
    </row>
    <row r="20" spans="2:8" ht="14.25" customHeight="1">
      <c r="B20" s="70" t="s">
        <v>75</v>
      </c>
      <c r="C20" s="100" t="s">
        <v>21</v>
      </c>
      <c r="D20" s="137">
        <v>0</v>
      </c>
      <c r="F20" s="73"/>
      <c r="G20" s="73"/>
      <c r="H20" s="73"/>
    </row>
    <row r="21" spans="2:8" ht="14.25" customHeight="1">
      <c r="B21" s="70" t="s">
        <v>76</v>
      </c>
      <c r="C21" s="100" t="s">
        <v>45</v>
      </c>
      <c r="D21" s="137" t="s">
        <v>567</v>
      </c>
      <c r="F21" s="73"/>
      <c r="G21" s="73"/>
      <c r="H21" s="73"/>
    </row>
    <row r="22" spans="2:8">
      <c r="B22" s="70" t="s">
        <v>255</v>
      </c>
      <c r="C22" s="100" t="s">
        <v>45</v>
      </c>
      <c r="D22" s="137">
        <v>3</v>
      </c>
      <c r="F22" s="73"/>
      <c r="G22" s="73"/>
      <c r="H22" s="73"/>
    </row>
    <row r="23" spans="2:8">
      <c r="B23" s="70" t="s">
        <v>256</v>
      </c>
      <c r="C23" s="100" t="s">
        <v>67</v>
      </c>
      <c r="D23" s="137" t="s">
        <v>567</v>
      </c>
      <c r="F23" s="73"/>
      <c r="G23" s="73"/>
      <c r="H23" s="73"/>
    </row>
    <row r="24" spans="2:8">
      <c r="B24" s="116" t="s">
        <v>77</v>
      </c>
      <c r="C24" s="103" t="s">
        <v>78</v>
      </c>
      <c r="D24" s="138" t="s">
        <v>567</v>
      </c>
      <c r="F24" s="94"/>
      <c r="G24" s="94"/>
      <c r="H24" s="94"/>
    </row>
    <row r="25" spans="2:8">
      <c r="B25" s="134"/>
      <c r="C25" s="134"/>
    </row>
  </sheetData>
  <pageMargins left="0.7" right="0.7" top="0.75" bottom="0.75" header="0.3" footer="0.3"/>
  <pageSetup paperSize="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tabSelected="1" workbookViewId="0">
      <pane ySplit="2" topLeftCell="A3" activePane="bottomLeft" state="frozen"/>
      <selection pane="bottomLeft" activeCell="A127" sqref="A127"/>
    </sheetView>
  </sheetViews>
  <sheetFormatPr defaultRowHeight="15"/>
  <cols>
    <col min="2" max="2" width="45.85546875" customWidth="1"/>
    <col min="3" max="3" width="13.85546875" customWidth="1"/>
    <col min="4" max="4" width="9.140625" style="29" customWidth="1"/>
    <col min="5" max="6" width="2.140625" customWidth="1"/>
    <col min="7" max="7" width="24.28515625" bestFit="1" customWidth="1"/>
    <col min="8" max="8" width="38.28515625" customWidth="1"/>
    <col min="9" max="9" width="14.5703125" bestFit="1" customWidth="1"/>
    <col min="11" max="11" width="24.28515625" bestFit="1" customWidth="1"/>
  </cols>
  <sheetData>
    <row r="2" spans="2:9">
      <c r="C2" s="62" t="s">
        <v>13</v>
      </c>
      <c r="D2" s="62" t="s">
        <v>44</v>
      </c>
      <c r="E2" s="21"/>
      <c r="F2" s="21"/>
      <c r="G2" s="31" t="s">
        <v>15</v>
      </c>
      <c r="H2" s="1" t="s">
        <v>16</v>
      </c>
      <c r="I2" s="1" t="s">
        <v>252</v>
      </c>
    </row>
    <row r="3" spans="2:9">
      <c r="B3" s="21" t="s">
        <v>79</v>
      </c>
      <c r="C3" s="64"/>
      <c r="D3" s="64"/>
    </row>
    <row r="4" spans="2:9" ht="90">
      <c r="B4" s="65" t="s">
        <v>263</v>
      </c>
      <c r="C4" s="66" t="s">
        <v>45</v>
      </c>
      <c r="D4" s="67">
        <v>5</v>
      </c>
      <c r="G4" s="93" t="s">
        <v>81</v>
      </c>
      <c r="H4" s="374" t="s">
        <v>328</v>
      </c>
      <c r="I4" s="69" t="s">
        <v>329</v>
      </c>
    </row>
    <row r="5" spans="2:9" ht="75">
      <c r="B5" s="70" t="s">
        <v>262</v>
      </c>
      <c r="C5" s="71" t="s">
        <v>84</v>
      </c>
      <c r="D5" s="72">
        <v>17.47</v>
      </c>
      <c r="G5" s="73" t="s">
        <v>81</v>
      </c>
      <c r="H5" s="86" t="s">
        <v>330</v>
      </c>
      <c r="I5" s="373" t="s">
        <v>331</v>
      </c>
    </row>
    <row r="6" spans="2:9">
      <c r="B6" s="24" t="s">
        <v>82</v>
      </c>
      <c r="C6" s="74" t="s">
        <v>80</v>
      </c>
      <c r="D6" s="75">
        <v>4.05</v>
      </c>
      <c r="G6" s="42" t="s">
        <v>81</v>
      </c>
      <c r="H6" s="42" t="s">
        <v>332</v>
      </c>
      <c r="I6" s="57">
        <v>2015</v>
      </c>
    </row>
    <row r="7" spans="2:9">
      <c r="B7" s="24" t="s">
        <v>312</v>
      </c>
      <c r="C7" s="74" t="s">
        <v>45</v>
      </c>
      <c r="D7" s="75">
        <v>1</v>
      </c>
      <c r="G7" s="42" t="s">
        <v>81</v>
      </c>
      <c r="H7" s="42" t="s">
        <v>333</v>
      </c>
      <c r="I7" s="57">
        <v>2015</v>
      </c>
    </row>
    <row r="8" spans="2:9" ht="45">
      <c r="B8" s="70" t="s">
        <v>83</v>
      </c>
      <c r="C8" s="71" t="s">
        <v>84</v>
      </c>
      <c r="D8" s="72">
        <v>3.6</v>
      </c>
      <c r="G8" s="73" t="s">
        <v>81</v>
      </c>
      <c r="H8" s="86" t="s">
        <v>334</v>
      </c>
      <c r="I8" s="373" t="s">
        <v>335</v>
      </c>
    </row>
    <row r="9" spans="2:9" ht="45">
      <c r="B9" s="70" t="s">
        <v>85</v>
      </c>
      <c r="C9" s="71" t="s">
        <v>45</v>
      </c>
      <c r="D9" s="72">
        <v>3</v>
      </c>
      <c r="G9" s="73" t="s">
        <v>81</v>
      </c>
      <c r="H9" s="86" t="s">
        <v>336</v>
      </c>
      <c r="I9" s="373" t="s">
        <v>335</v>
      </c>
    </row>
    <row r="10" spans="2:9">
      <c r="B10" s="24" t="s">
        <v>86</v>
      </c>
      <c r="C10" s="74" t="s">
        <v>87</v>
      </c>
      <c r="D10" s="75" t="s">
        <v>337</v>
      </c>
      <c r="G10" s="42" t="s">
        <v>81</v>
      </c>
      <c r="H10" s="42"/>
      <c r="I10" s="76"/>
    </row>
    <row r="11" spans="2:9">
      <c r="B11" s="24" t="s">
        <v>264</v>
      </c>
      <c r="C11" s="74" t="s">
        <v>45</v>
      </c>
      <c r="D11" s="75">
        <v>2</v>
      </c>
      <c r="G11" s="42" t="s">
        <v>81</v>
      </c>
      <c r="H11" s="42" t="s">
        <v>338</v>
      </c>
      <c r="I11" s="57">
        <v>2014</v>
      </c>
    </row>
    <row r="12" spans="2:9">
      <c r="B12" s="52" t="s">
        <v>266</v>
      </c>
      <c r="C12" s="77" t="s">
        <v>45</v>
      </c>
      <c r="D12" s="78" t="s">
        <v>337</v>
      </c>
      <c r="G12" s="42" t="s">
        <v>81</v>
      </c>
      <c r="H12" s="42"/>
      <c r="I12" s="76"/>
    </row>
    <row r="13" spans="2:9">
      <c r="B13" s="51" t="s">
        <v>265</v>
      </c>
      <c r="C13" s="59" t="s">
        <v>45</v>
      </c>
      <c r="D13" s="79" t="s">
        <v>337</v>
      </c>
      <c r="G13" s="43" t="s">
        <v>81</v>
      </c>
      <c r="H13" s="43"/>
      <c r="I13" s="80"/>
    </row>
    <row r="14" spans="2:9">
      <c r="B14" s="32"/>
      <c r="C14" s="33"/>
      <c r="D14" s="11"/>
      <c r="G14" s="54"/>
    </row>
    <row r="15" spans="2:9">
      <c r="B15" s="29"/>
      <c r="D15"/>
    </row>
    <row r="16" spans="2:9">
      <c r="B16" s="30" t="s">
        <v>88</v>
      </c>
      <c r="D16"/>
    </row>
    <row r="17" spans="2:9">
      <c r="B17" s="22" t="s">
        <v>89</v>
      </c>
      <c r="C17" s="23"/>
      <c r="D17" s="37"/>
    </row>
    <row r="18" spans="2:9">
      <c r="B18" s="27" t="s">
        <v>90</v>
      </c>
      <c r="C18" s="74" t="s">
        <v>87</v>
      </c>
      <c r="D18" s="75">
        <v>859.36</v>
      </c>
      <c r="G18" s="41"/>
      <c r="H18" s="41"/>
      <c r="I18" s="56"/>
    </row>
    <row r="19" spans="2:9">
      <c r="B19" s="27" t="s">
        <v>91</v>
      </c>
      <c r="C19" s="74" t="s">
        <v>87</v>
      </c>
      <c r="D19" s="75">
        <v>782.15</v>
      </c>
      <c r="G19" s="42"/>
      <c r="H19" s="42"/>
      <c r="I19" s="57"/>
    </row>
    <row r="20" spans="2:9">
      <c r="B20" s="27" t="s">
        <v>92</v>
      </c>
      <c r="C20" s="25"/>
      <c r="D20" s="75"/>
      <c r="G20" s="42"/>
      <c r="H20" s="42"/>
      <c r="I20" s="57"/>
    </row>
    <row r="21" spans="2:9">
      <c r="B21" s="27" t="s">
        <v>90</v>
      </c>
      <c r="C21" s="74" t="s">
        <v>87</v>
      </c>
      <c r="D21" s="75">
        <v>23.94</v>
      </c>
      <c r="G21" s="42"/>
      <c r="H21" s="42"/>
      <c r="I21" s="57"/>
    </row>
    <row r="22" spans="2:9">
      <c r="B22" s="27" t="s">
        <v>91</v>
      </c>
      <c r="C22" s="74" t="s">
        <v>87</v>
      </c>
      <c r="D22" s="75">
        <v>76.14</v>
      </c>
      <c r="G22" s="42"/>
      <c r="H22" s="42"/>
      <c r="I22" s="57"/>
    </row>
    <row r="23" spans="2:9">
      <c r="B23" s="27" t="s">
        <v>93</v>
      </c>
      <c r="C23" s="74" t="s">
        <v>87</v>
      </c>
      <c r="D23" s="75">
        <v>1045.72</v>
      </c>
      <c r="G23" s="42" t="s">
        <v>81</v>
      </c>
      <c r="H23" s="42"/>
      <c r="I23" s="57">
        <v>2015</v>
      </c>
    </row>
    <row r="24" spans="2:9">
      <c r="B24" s="27" t="s">
        <v>94</v>
      </c>
      <c r="C24" s="74" t="s">
        <v>87</v>
      </c>
      <c r="D24" s="75" t="s">
        <v>337</v>
      </c>
      <c r="G24" s="42"/>
      <c r="H24" s="42"/>
      <c r="I24" s="42"/>
    </row>
    <row r="25" spans="2:9">
      <c r="B25" s="27" t="s">
        <v>95</v>
      </c>
      <c r="C25" s="25"/>
      <c r="D25" s="75"/>
      <c r="G25" s="42"/>
      <c r="H25" s="42"/>
      <c r="I25" s="42"/>
    </row>
    <row r="26" spans="2:9">
      <c r="B26" s="27" t="s">
        <v>96</v>
      </c>
      <c r="C26" s="74" t="s">
        <v>87</v>
      </c>
      <c r="D26" s="75">
        <f>0.02*376</f>
        <v>7.5200000000000005</v>
      </c>
      <c r="G26" s="42"/>
      <c r="H26" s="42"/>
      <c r="I26" s="57"/>
    </row>
    <row r="27" spans="2:9">
      <c r="B27" s="27" t="s">
        <v>97</v>
      </c>
      <c r="C27" s="74" t="s">
        <v>87</v>
      </c>
      <c r="D27" s="75">
        <f>0.04*376</f>
        <v>15.040000000000001</v>
      </c>
      <c r="G27" s="42"/>
      <c r="H27" s="42"/>
      <c r="I27" s="57"/>
    </row>
    <row r="28" spans="2:9">
      <c r="B28" s="28" t="s">
        <v>98</v>
      </c>
      <c r="C28" s="81" t="s">
        <v>99</v>
      </c>
      <c r="D28" s="82">
        <f>7.52*15.04*5</f>
        <v>565.50399999999991</v>
      </c>
      <c r="G28" s="43"/>
      <c r="H28" s="43"/>
      <c r="I28" s="58"/>
    </row>
    <row r="29" spans="2:9">
      <c r="B29" s="5"/>
      <c r="D29"/>
    </row>
    <row r="30" spans="2:9">
      <c r="B30" s="34" t="s">
        <v>268</v>
      </c>
      <c r="D30"/>
    </row>
    <row r="31" spans="2:9">
      <c r="B31" s="83" t="s">
        <v>149</v>
      </c>
      <c r="C31" s="61" t="s">
        <v>45</v>
      </c>
      <c r="D31" s="84">
        <v>4</v>
      </c>
      <c r="G31" s="41"/>
      <c r="H31" s="41" t="s">
        <v>339</v>
      </c>
      <c r="I31" s="41"/>
    </row>
    <row r="32" spans="2:9">
      <c r="B32" s="85" t="s">
        <v>267</v>
      </c>
      <c r="C32" s="25"/>
      <c r="D32" s="75"/>
      <c r="G32" s="42"/>
      <c r="H32" s="42"/>
      <c r="I32" s="57"/>
    </row>
    <row r="33" spans="2:13">
      <c r="B33" s="85" t="s">
        <v>128</v>
      </c>
      <c r="C33" s="74"/>
      <c r="D33" s="75">
        <v>1</v>
      </c>
      <c r="G33" s="42"/>
      <c r="H33" s="42" t="s">
        <v>340</v>
      </c>
      <c r="I33" s="57">
        <v>2015</v>
      </c>
    </row>
    <row r="34" spans="2:13">
      <c r="B34" s="85" t="s">
        <v>125</v>
      </c>
      <c r="C34" s="74"/>
      <c r="D34" s="75">
        <v>3</v>
      </c>
      <c r="G34" s="42"/>
      <c r="H34" s="42" t="s">
        <v>341</v>
      </c>
      <c r="I34" s="57" t="s">
        <v>342</v>
      </c>
    </row>
    <row r="35" spans="2:13" ht="60">
      <c r="B35" s="70" t="s">
        <v>100</v>
      </c>
      <c r="C35" s="71" t="s">
        <v>45</v>
      </c>
      <c r="D35" s="72">
        <v>9</v>
      </c>
      <c r="G35" s="73" t="s">
        <v>81</v>
      </c>
      <c r="H35" s="86" t="s">
        <v>343</v>
      </c>
      <c r="I35" s="42"/>
    </row>
    <row r="36" spans="2:13">
      <c r="B36" s="85" t="s">
        <v>101</v>
      </c>
      <c r="C36" s="74" t="s">
        <v>45</v>
      </c>
      <c r="D36" s="75" t="s">
        <v>337</v>
      </c>
      <c r="G36" s="42"/>
      <c r="H36" s="42"/>
      <c r="I36" s="42"/>
    </row>
    <row r="37" spans="2:13">
      <c r="B37" s="85" t="s">
        <v>102</v>
      </c>
      <c r="C37" s="74" t="s">
        <v>45</v>
      </c>
      <c r="D37" s="75" t="s">
        <v>337</v>
      </c>
      <c r="G37" s="42"/>
      <c r="H37" s="86"/>
      <c r="I37" s="42"/>
    </row>
    <row r="38" spans="2:13" ht="30">
      <c r="B38" s="70" t="s">
        <v>148</v>
      </c>
      <c r="C38" s="71" t="s">
        <v>45</v>
      </c>
      <c r="D38" s="72">
        <v>1</v>
      </c>
      <c r="E38" s="87"/>
      <c r="F38" s="87"/>
      <c r="G38" s="73"/>
      <c r="H38" s="375" t="s">
        <v>344</v>
      </c>
      <c r="I38" s="229">
        <v>2011</v>
      </c>
    </row>
    <row r="39" spans="2:13">
      <c r="B39" s="88" t="s">
        <v>103</v>
      </c>
      <c r="C39" s="81" t="s">
        <v>45</v>
      </c>
      <c r="D39" s="82">
        <v>4</v>
      </c>
      <c r="G39" s="43"/>
      <c r="H39" s="43" t="s">
        <v>345</v>
      </c>
      <c r="I39" s="58">
        <v>2015</v>
      </c>
    </row>
    <row r="42" spans="2:13" ht="16.5" customHeight="1">
      <c r="D42" s="324" t="s">
        <v>104</v>
      </c>
      <c r="E42" s="326" t="s">
        <v>105</v>
      </c>
      <c r="F42" s="326"/>
      <c r="G42" s="326"/>
      <c r="H42" s="328" t="s">
        <v>64</v>
      </c>
      <c r="I42" s="328" t="s">
        <v>65</v>
      </c>
      <c r="K42" s="31" t="s">
        <v>15</v>
      </c>
      <c r="L42" s="1" t="s">
        <v>16</v>
      </c>
      <c r="M42" s="1" t="s">
        <v>252</v>
      </c>
    </row>
    <row r="43" spans="2:13" ht="16.5" customHeight="1">
      <c r="B43" s="21" t="s">
        <v>218</v>
      </c>
      <c r="D43" s="325"/>
      <c r="E43" s="327"/>
      <c r="F43" s="327"/>
      <c r="G43" s="327"/>
      <c r="H43" s="329"/>
      <c r="I43" s="329"/>
    </row>
    <row r="44" spans="2:13">
      <c r="B44" s="45" t="s">
        <v>106</v>
      </c>
      <c r="C44" s="23"/>
      <c r="D44" s="23"/>
      <c r="E44" s="330"/>
      <c r="F44" s="330"/>
      <c r="G44" s="330"/>
      <c r="H44" s="23"/>
      <c r="I44" s="37"/>
      <c r="K44" s="258" t="s">
        <v>81</v>
      </c>
      <c r="L44" s="41"/>
      <c r="M44" s="258">
        <v>2015</v>
      </c>
    </row>
    <row r="45" spans="2:13">
      <c r="B45" s="46" t="s">
        <v>107</v>
      </c>
      <c r="C45" s="74" t="s">
        <v>66</v>
      </c>
      <c r="D45" s="74">
        <v>346.26</v>
      </c>
      <c r="E45" s="321">
        <v>688766.97367199918</v>
      </c>
      <c r="F45" s="321"/>
      <c r="G45" s="321"/>
      <c r="H45" s="74">
        <f>688766.9737-6977</f>
        <v>681789.97369999997</v>
      </c>
      <c r="I45" s="89">
        <v>3050</v>
      </c>
      <c r="K45" s="259"/>
      <c r="L45" s="259"/>
      <c r="M45" s="259"/>
    </row>
    <row r="46" spans="2:13">
      <c r="B46" s="46" t="s">
        <v>108</v>
      </c>
      <c r="C46" s="74" t="s">
        <v>109</v>
      </c>
      <c r="D46" s="74">
        <v>6.4</v>
      </c>
      <c r="E46" s="321">
        <v>7960</v>
      </c>
      <c r="F46" s="321"/>
      <c r="G46" s="321"/>
      <c r="H46" s="74">
        <f>E46-314.5</f>
        <v>7645.5</v>
      </c>
      <c r="I46" s="89" t="s">
        <v>337</v>
      </c>
      <c r="K46" s="259"/>
      <c r="L46" s="259"/>
      <c r="M46" s="259"/>
    </row>
    <row r="47" spans="2:13">
      <c r="B47" s="46" t="s">
        <v>110</v>
      </c>
      <c r="C47" s="74" t="s">
        <v>109</v>
      </c>
      <c r="D47" s="74">
        <v>0.1</v>
      </c>
      <c r="E47" s="321">
        <f>0.05*1000</f>
        <v>50</v>
      </c>
      <c r="F47" s="321"/>
      <c r="G47" s="321"/>
      <c r="H47" s="74">
        <v>45</v>
      </c>
      <c r="I47" s="89" t="s">
        <v>337</v>
      </c>
      <c r="K47" s="259"/>
      <c r="L47" s="259"/>
      <c r="M47" s="259"/>
    </row>
    <row r="48" spans="2:13">
      <c r="B48" s="46" t="s">
        <v>111</v>
      </c>
      <c r="C48" s="74" t="s">
        <v>109</v>
      </c>
      <c r="D48" s="74" t="s">
        <v>337</v>
      </c>
      <c r="E48" s="321" t="s">
        <v>337</v>
      </c>
      <c r="F48" s="321"/>
      <c r="G48" s="321"/>
      <c r="H48" s="74" t="s">
        <v>337</v>
      </c>
      <c r="I48" s="89" t="s">
        <v>337</v>
      </c>
      <c r="K48" s="259"/>
      <c r="L48" s="259"/>
      <c r="M48" s="259"/>
    </row>
    <row r="49" spans="2:13">
      <c r="B49" s="46" t="s">
        <v>112</v>
      </c>
      <c r="C49" s="74" t="s">
        <v>109</v>
      </c>
      <c r="D49" s="74">
        <v>3.54</v>
      </c>
      <c r="E49" s="321">
        <f>2.62*1000</f>
        <v>2620</v>
      </c>
      <c r="F49" s="321"/>
      <c r="G49" s="321"/>
      <c r="H49" s="74">
        <f>E49-203</f>
        <v>2417</v>
      </c>
      <c r="I49" s="89" t="s">
        <v>337</v>
      </c>
      <c r="K49" s="259"/>
      <c r="L49" s="259"/>
      <c r="M49" s="259"/>
    </row>
    <row r="50" spans="2:13">
      <c r="B50" s="46" t="s">
        <v>113</v>
      </c>
      <c r="C50" s="74" t="s">
        <v>109</v>
      </c>
      <c r="D50" s="74">
        <v>3.03</v>
      </c>
      <c r="E50" s="321">
        <f>1.91*1000</f>
        <v>1910</v>
      </c>
      <c r="F50" s="321"/>
      <c r="G50" s="321"/>
      <c r="H50" s="74">
        <f>E50-239.5</f>
        <v>1670.5</v>
      </c>
      <c r="I50" s="89" t="s">
        <v>337</v>
      </c>
      <c r="K50" s="259"/>
      <c r="L50" s="259"/>
      <c r="M50" s="259"/>
    </row>
    <row r="51" spans="2:13">
      <c r="B51" s="46" t="s">
        <v>114</v>
      </c>
      <c r="C51" s="74" t="s">
        <v>109</v>
      </c>
      <c r="D51" s="74">
        <v>119.05</v>
      </c>
      <c r="E51" s="321">
        <v>115887.2</v>
      </c>
      <c r="F51" s="321"/>
      <c r="G51" s="321"/>
      <c r="H51" s="74">
        <f>E51-2062.95</f>
        <v>113824.25</v>
      </c>
      <c r="I51" s="89" t="s">
        <v>337</v>
      </c>
      <c r="K51" s="259"/>
      <c r="L51" s="259"/>
      <c r="M51" s="259"/>
    </row>
    <row r="52" spans="2:13">
      <c r="B52" s="15" t="s">
        <v>151</v>
      </c>
      <c r="C52" s="25"/>
      <c r="D52" s="25"/>
      <c r="E52" s="321"/>
      <c r="F52" s="321"/>
      <c r="G52" s="321"/>
      <c r="H52" s="25"/>
      <c r="I52" s="38"/>
      <c r="K52" s="259"/>
      <c r="L52" s="259"/>
      <c r="M52" s="259"/>
    </row>
    <row r="53" spans="2:13">
      <c r="B53" s="46" t="s">
        <v>152</v>
      </c>
      <c r="C53" s="74" t="s">
        <v>109</v>
      </c>
      <c r="D53" s="74">
        <v>1.03</v>
      </c>
      <c r="E53" s="321">
        <f>0.314*1000</f>
        <v>314</v>
      </c>
      <c r="F53" s="321"/>
      <c r="G53" s="321"/>
      <c r="H53" s="74">
        <f>E53-86.05</f>
        <v>227.95</v>
      </c>
      <c r="I53" s="89">
        <v>3</v>
      </c>
      <c r="K53" s="259"/>
      <c r="L53" s="259"/>
      <c r="M53" s="259"/>
    </row>
    <row r="54" spans="2:13">
      <c r="B54" s="46" t="s">
        <v>139</v>
      </c>
      <c r="C54" s="74" t="s">
        <v>109</v>
      </c>
      <c r="D54" s="74">
        <v>2.16</v>
      </c>
      <c r="E54" s="321">
        <f>0.59*1000</f>
        <v>590</v>
      </c>
      <c r="F54" s="321"/>
      <c r="G54" s="321"/>
      <c r="H54" s="74">
        <f>E54-265.3</f>
        <v>324.7</v>
      </c>
      <c r="I54" s="89">
        <v>54</v>
      </c>
      <c r="K54" s="259"/>
      <c r="L54" s="259"/>
      <c r="M54" s="259"/>
    </row>
    <row r="55" spans="2:13">
      <c r="B55" s="46" t="s">
        <v>153</v>
      </c>
      <c r="C55" s="74" t="s">
        <v>109</v>
      </c>
      <c r="D55" s="74" t="s">
        <v>346</v>
      </c>
      <c r="E55" s="321">
        <f>0.02*1000</f>
        <v>20</v>
      </c>
      <c r="F55" s="321"/>
      <c r="G55" s="321"/>
      <c r="H55" s="74">
        <f>E55-7.75</f>
        <v>12.25</v>
      </c>
      <c r="I55" s="89" t="s">
        <v>337</v>
      </c>
      <c r="K55" s="259"/>
      <c r="L55" s="259"/>
      <c r="M55" s="259"/>
    </row>
    <row r="56" spans="2:13">
      <c r="B56" s="46" t="s">
        <v>154</v>
      </c>
      <c r="C56" s="74" t="s">
        <v>109</v>
      </c>
      <c r="D56" s="74">
        <v>11.48</v>
      </c>
      <c r="E56" s="321">
        <f>9.24*1000</f>
        <v>9240</v>
      </c>
      <c r="F56" s="321"/>
      <c r="G56" s="321"/>
      <c r="H56" s="74">
        <f>E56-406.95</f>
        <v>8833.0499999999993</v>
      </c>
      <c r="I56" s="89">
        <v>2</v>
      </c>
      <c r="K56" s="259"/>
      <c r="L56" s="259"/>
      <c r="M56" s="259"/>
    </row>
    <row r="57" spans="2:13">
      <c r="B57" s="46" t="s">
        <v>155</v>
      </c>
      <c r="C57" s="74" t="s">
        <v>109</v>
      </c>
      <c r="D57" s="74">
        <v>13.43</v>
      </c>
      <c r="E57" s="321">
        <f>3.98*1000</f>
        <v>3980</v>
      </c>
      <c r="F57" s="321"/>
      <c r="G57" s="321"/>
      <c r="H57" s="74">
        <f>E57-628.45</f>
        <v>3351.55</v>
      </c>
      <c r="I57" s="89">
        <v>453.9</v>
      </c>
      <c r="K57" s="259"/>
      <c r="L57" s="259"/>
      <c r="M57" s="259"/>
    </row>
    <row r="58" spans="2:13">
      <c r="B58" s="15" t="s">
        <v>156</v>
      </c>
      <c r="C58" s="25"/>
      <c r="D58" s="25"/>
      <c r="E58" s="321"/>
      <c r="F58" s="321"/>
      <c r="G58" s="321"/>
      <c r="H58" s="25"/>
      <c r="I58" s="38"/>
      <c r="K58" s="259"/>
      <c r="L58" s="259"/>
      <c r="M58" s="259"/>
    </row>
    <row r="59" spans="2:13">
      <c r="B59" s="46" t="s">
        <v>313</v>
      </c>
      <c r="C59" s="74" t="s">
        <v>109</v>
      </c>
      <c r="D59" s="74" t="s">
        <v>337</v>
      </c>
      <c r="E59" s="321" t="s">
        <v>337</v>
      </c>
      <c r="F59" s="321"/>
      <c r="G59" s="321"/>
      <c r="H59" s="74" t="s">
        <v>337</v>
      </c>
      <c r="I59" s="89" t="s">
        <v>337</v>
      </c>
      <c r="K59" s="259"/>
      <c r="L59" s="259"/>
      <c r="M59" s="259"/>
    </row>
    <row r="60" spans="2:13">
      <c r="B60" s="46" t="s">
        <v>157</v>
      </c>
      <c r="C60" s="74" t="s">
        <v>109</v>
      </c>
      <c r="D60" s="74">
        <v>4.17</v>
      </c>
      <c r="E60" s="321">
        <f>1.24*1000</f>
        <v>1240</v>
      </c>
      <c r="F60" s="321"/>
      <c r="G60" s="321"/>
      <c r="H60" s="74">
        <f>E60-1045.79</f>
        <v>194.21000000000004</v>
      </c>
      <c r="I60" s="89">
        <v>941.29</v>
      </c>
      <c r="K60" s="259"/>
      <c r="L60" s="259"/>
      <c r="M60" s="259"/>
    </row>
    <row r="61" spans="2:13">
      <c r="B61" s="46" t="s">
        <v>158</v>
      </c>
      <c r="C61" s="74" t="s">
        <v>109</v>
      </c>
      <c r="D61" s="74" t="s">
        <v>337</v>
      </c>
      <c r="E61" s="321" t="s">
        <v>337</v>
      </c>
      <c r="F61" s="321"/>
      <c r="G61" s="321"/>
      <c r="H61" s="74" t="s">
        <v>337</v>
      </c>
      <c r="I61" s="89" t="s">
        <v>337</v>
      </c>
      <c r="K61" s="259"/>
      <c r="L61" s="259"/>
      <c r="M61" s="259"/>
    </row>
    <row r="62" spans="2:13">
      <c r="B62" s="15" t="s">
        <v>182</v>
      </c>
      <c r="C62" s="25"/>
      <c r="D62" s="25"/>
      <c r="E62" s="321"/>
      <c r="F62" s="321"/>
      <c r="G62" s="321"/>
      <c r="H62" s="25"/>
      <c r="I62" s="38"/>
      <c r="K62" s="259"/>
      <c r="L62" s="259"/>
      <c r="M62" s="259"/>
    </row>
    <row r="63" spans="2:13">
      <c r="B63" s="46" t="s">
        <v>183</v>
      </c>
      <c r="C63" s="74" t="s">
        <v>109</v>
      </c>
      <c r="D63" s="74">
        <v>64.88</v>
      </c>
      <c r="E63" s="321">
        <v>64026</v>
      </c>
      <c r="F63" s="321"/>
      <c r="G63" s="321"/>
      <c r="H63" s="74">
        <f>E63-62743.0317</f>
        <v>1282.9683000000005</v>
      </c>
      <c r="I63" s="89">
        <v>23264.031746031746</v>
      </c>
      <c r="K63" s="259"/>
      <c r="L63" s="259"/>
      <c r="M63" s="259"/>
    </row>
    <row r="64" spans="2:13">
      <c r="B64" s="46" t="s">
        <v>184</v>
      </c>
      <c r="C64" s="74" t="s">
        <v>109</v>
      </c>
      <c r="D64" s="74">
        <v>54.769999999999975</v>
      </c>
      <c r="E64" s="321" t="s">
        <v>337</v>
      </c>
      <c r="F64" s="321"/>
      <c r="G64" s="321"/>
      <c r="H64" s="74" t="s">
        <v>337</v>
      </c>
      <c r="I64" s="89" t="s">
        <v>337</v>
      </c>
      <c r="K64" s="259"/>
      <c r="L64" s="259"/>
      <c r="M64" s="259"/>
    </row>
    <row r="65" spans="2:13">
      <c r="B65" s="15" t="s">
        <v>159</v>
      </c>
      <c r="C65" s="25"/>
      <c r="D65" s="25"/>
      <c r="E65" s="321"/>
      <c r="F65" s="321"/>
      <c r="G65" s="321"/>
      <c r="H65" s="25"/>
      <c r="I65" s="38"/>
      <c r="K65" s="259"/>
      <c r="L65" s="259"/>
      <c r="M65" s="259"/>
    </row>
    <row r="66" spans="2:13">
      <c r="B66" s="46" t="s">
        <v>140</v>
      </c>
      <c r="C66" s="74" t="s">
        <v>109</v>
      </c>
      <c r="D66" s="74">
        <v>6.42</v>
      </c>
      <c r="E66" s="321">
        <f>14.72*1000</f>
        <v>14720</v>
      </c>
      <c r="F66" s="321"/>
      <c r="G66" s="321"/>
      <c r="H66" s="74">
        <f>E66-1147</f>
        <v>13573</v>
      </c>
      <c r="I66" s="89">
        <v>230</v>
      </c>
      <c r="K66" s="259"/>
      <c r="L66" s="259"/>
      <c r="M66" s="259"/>
    </row>
    <row r="67" spans="2:13">
      <c r="B67" s="46" t="s">
        <v>150</v>
      </c>
      <c r="C67" s="74" t="s">
        <v>109</v>
      </c>
      <c r="D67" s="74">
        <v>3.6</v>
      </c>
      <c r="E67" s="321">
        <f>6.51*1000</f>
        <v>6510</v>
      </c>
      <c r="F67" s="321"/>
      <c r="G67" s="321"/>
      <c r="H67" s="74">
        <f>E67-1133</f>
        <v>5377</v>
      </c>
      <c r="I67" s="89">
        <v>535</v>
      </c>
      <c r="K67" s="259"/>
      <c r="L67" s="259"/>
      <c r="M67" s="259"/>
    </row>
    <row r="68" spans="2:13">
      <c r="B68" s="46" t="s">
        <v>141</v>
      </c>
      <c r="C68" s="74" t="s">
        <v>109</v>
      </c>
      <c r="D68" s="74">
        <v>1.48</v>
      </c>
      <c r="E68" s="321">
        <f>2.34*1000</f>
        <v>2340</v>
      </c>
      <c r="F68" s="321"/>
      <c r="G68" s="321"/>
      <c r="H68" s="74">
        <f>E68-341</f>
        <v>1999</v>
      </c>
      <c r="I68" s="89" t="s">
        <v>337</v>
      </c>
      <c r="K68" s="259"/>
      <c r="L68" s="259"/>
      <c r="M68" s="259"/>
    </row>
    <row r="69" spans="2:13">
      <c r="B69" s="46" t="s">
        <v>269</v>
      </c>
      <c r="C69" s="74" t="s">
        <v>109</v>
      </c>
      <c r="D69" s="74">
        <v>1.38</v>
      </c>
      <c r="E69" s="321">
        <f>1.65*1000</f>
        <v>1650</v>
      </c>
      <c r="F69" s="321"/>
      <c r="G69" s="321"/>
      <c r="H69" s="74">
        <f>E69-224.5</f>
        <v>1425.5</v>
      </c>
      <c r="I69" s="89">
        <v>10</v>
      </c>
      <c r="K69" s="259"/>
      <c r="L69" s="259"/>
      <c r="M69" s="259"/>
    </row>
    <row r="70" spans="2:13">
      <c r="B70" s="46" t="s">
        <v>270</v>
      </c>
      <c r="C70" s="74" t="s">
        <v>271</v>
      </c>
      <c r="D70" s="74">
        <v>7.52</v>
      </c>
      <c r="E70" s="321">
        <f>8.34*1000</f>
        <v>8340</v>
      </c>
      <c r="F70" s="321"/>
      <c r="G70" s="321"/>
      <c r="H70" s="74">
        <f>E70-4204</f>
        <v>4136</v>
      </c>
      <c r="I70" s="89">
        <v>4074</v>
      </c>
      <c r="K70" s="259"/>
      <c r="L70" s="259"/>
      <c r="M70" s="259"/>
    </row>
    <row r="71" spans="2:13">
      <c r="B71" s="15" t="s">
        <v>115</v>
      </c>
      <c r="C71" s="25"/>
      <c r="D71" s="25"/>
      <c r="E71" s="321"/>
      <c r="F71" s="321"/>
      <c r="G71" s="321"/>
      <c r="H71" s="25"/>
      <c r="I71" s="38"/>
      <c r="K71" s="259"/>
      <c r="L71" s="259"/>
      <c r="M71" s="259"/>
    </row>
    <row r="72" spans="2:13">
      <c r="B72" s="46" t="s">
        <v>160</v>
      </c>
      <c r="C72" s="74" t="s">
        <v>109</v>
      </c>
      <c r="D72" s="74">
        <v>0.24</v>
      </c>
      <c r="E72" s="321">
        <f>0.04*1000</f>
        <v>40</v>
      </c>
      <c r="F72" s="321"/>
      <c r="G72" s="321"/>
      <c r="H72" s="74">
        <f>E72-I72</f>
        <v>25</v>
      </c>
      <c r="I72" s="89">
        <v>15</v>
      </c>
      <c r="K72" s="259"/>
      <c r="L72" s="259"/>
      <c r="M72" s="259"/>
    </row>
    <row r="73" spans="2:13">
      <c r="B73" s="46" t="s">
        <v>142</v>
      </c>
      <c r="C73" s="74" t="s">
        <v>109</v>
      </c>
      <c r="D73" s="74">
        <v>4.24</v>
      </c>
      <c r="E73" s="321">
        <f>2.87*1000</f>
        <v>2870</v>
      </c>
      <c r="F73" s="321"/>
      <c r="G73" s="321"/>
      <c r="H73" s="74">
        <f>E73-1159.65</f>
        <v>1710.35</v>
      </c>
      <c r="I73" s="89">
        <v>1153</v>
      </c>
      <c r="K73" s="259"/>
      <c r="L73" s="259"/>
      <c r="M73" s="259"/>
    </row>
    <row r="74" spans="2:13">
      <c r="B74" s="46" t="s">
        <v>161</v>
      </c>
      <c r="C74" s="74" t="s">
        <v>162</v>
      </c>
      <c r="D74" s="74">
        <v>2.0699999999999998</v>
      </c>
      <c r="E74" s="321">
        <f>6.19*1000</f>
        <v>6190</v>
      </c>
      <c r="F74" s="321"/>
      <c r="G74" s="321"/>
      <c r="H74" s="74">
        <f>E74-I74</f>
        <v>2678</v>
      </c>
      <c r="I74" s="89">
        <v>3512</v>
      </c>
      <c r="K74" s="259"/>
      <c r="L74" s="259"/>
      <c r="M74" s="259"/>
    </row>
    <row r="75" spans="2:13">
      <c r="B75" s="46" t="s">
        <v>163</v>
      </c>
      <c r="C75" s="74" t="s">
        <v>109</v>
      </c>
      <c r="D75" s="74">
        <v>1.1299999999999999</v>
      </c>
      <c r="E75" s="321">
        <f>2.11*1000</f>
        <v>2110</v>
      </c>
      <c r="F75" s="321"/>
      <c r="G75" s="321"/>
      <c r="H75" s="74">
        <f>E75-I75</f>
        <v>1786</v>
      </c>
      <c r="I75" s="89">
        <v>324</v>
      </c>
      <c r="K75" s="259"/>
      <c r="L75" s="259"/>
      <c r="M75" s="259"/>
    </row>
    <row r="76" spans="2:13">
      <c r="B76" s="46" t="s">
        <v>143</v>
      </c>
      <c r="C76" s="74" t="s">
        <v>109</v>
      </c>
      <c r="D76" s="74">
        <v>0.62</v>
      </c>
      <c r="E76" s="321">
        <f>0.56*1000</f>
        <v>560</v>
      </c>
      <c r="F76" s="321"/>
      <c r="G76" s="321"/>
      <c r="H76" s="74">
        <f>E76-I76</f>
        <v>515</v>
      </c>
      <c r="I76" s="89">
        <v>45</v>
      </c>
      <c r="K76" s="259"/>
      <c r="L76" s="259"/>
      <c r="M76" s="259"/>
    </row>
    <row r="77" spans="2:13">
      <c r="B77" s="46" t="s">
        <v>164</v>
      </c>
      <c r="C77" s="74" t="s">
        <v>109</v>
      </c>
      <c r="D77" s="74">
        <v>3.42</v>
      </c>
      <c r="E77" s="321">
        <f>10.03*1000</f>
        <v>10030</v>
      </c>
      <c r="F77" s="321"/>
      <c r="G77" s="321"/>
      <c r="H77" s="74">
        <f>E77-I77</f>
        <v>9186</v>
      </c>
      <c r="I77" s="89">
        <v>844</v>
      </c>
      <c r="K77" s="259"/>
      <c r="L77" s="259"/>
      <c r="M77" s="259"/>
    </row>
    <row r="78" spans="2:13">
      <c r="B78" s="46" t="s">
        <v>165</v>
      </c>
      <c r="C78" s="74" t="s">
        <v>109</v>
      </c>
      <c r="D78" s="74">
        <v>0.4</v>
      </c>
      <c r="E78" s="321">
        <f>0.53*1000</f>
        <v>530</v>
      </c>
      <c r="F78" s="321"/>
      <c r="G78" s="321"/>
      <c r="H78" s="74">
        <f>E78-I78</f>
        <v>445</v>
      </c>
      <c r="I78" s="89">
        <v>85</v>
      </c>
      <c r="K78" s="259"/>
      <c r="L78" s="259"/>
      <c r="M78" s="259"/>
    </row>
    <row r="79" spans="2:13">
      <c r="B79" s="46" t="s">
        <v>166</v>
      </c>
      <c r="C79" s="74" t="s">
        <v>109</v>
      </c>
      <c r="D79" s="74">
        <v>3.28</v>
      </c>
      <c r="E79" s="321">
        <f>3.83*1000</f>
        <v>3830</v>
      </c>
      <c r="F79" s="321"/>
      <c r="G79" s="321"/>
      <c r="H79" s="74">
        <f>E79-1433.08</f>
        <v>2396.92</v>
      </c>
      <c r="I79" s="89">
        <v>1402</v>
      </c>
      <c r="K79" s="259"/>
      <c r="L79" s="259"/>
      <c r="M79" s="259"/>
    </row>
    <row r="80" spans="2:13">
      <c r="B80" s="46" t="s">
        <v>167</v>
      </c>
      <c r="C80" s="74" t="s">
        <v>109</v>
      </c>
      <c r="D80" s="74">
        <v>0.46</v>
      </c>
      <c r="E80" s="321">
        <f>0.13*1000</f>
        <v>130</v>
      </c>
      <c r="F80" s="321"/>
      <c r="G80" s="321"/>
      <c r="H80" s="74">
        <f>E80-5.6</f>
        <v>124.4</v>
      </c>
      <c r="I80" s="89">
        <v>4</v>
      </c>
      <c r="K80" s="259"/>
      <c r="L80" s="259"/>
      <c r="M80" s="259"/>
    </row>
    <row r="81" spans="2:13">
      <c r="B81" s="46" t="s">
        <v>168</v>
      </c>
      <c r="C81" s="74" t="s">
        <v>109</v>
      </c>
      <c r="D81" s="74">
        <v>0.77</v>
      </c>
      <c r="E81" s="321">
        <f>0.87*1000</f>
        <v>870</v>
      </c>
      <c r="F81" s="321"/>
      <c r="G81" s="321"/>
      <c r="H81" s="74">
        <f>E81-I81</f>
        <v>789.67</v>
      </c>
      <c r="I81" s="89">
        <v>80.33</v>
      </c>
      <c r="K81" s="259"/>
      <c r="L81" s="259"/>
      <c r="M81" s="259"/>
    </row>
    <row r="82" spans="2:13">
      <c r="B82" s="46" t="s">
        <v>169</v>
      </c>
      <c r="C82" s="74" t="s">
        <v>109</v>
      </c>
      <c r="D82" s="74">
        <v>0.97</v>
      </c>
      <c r="E82" s="321">
        <f>0.91*1000</f>
        <v>910</v>
      </c>
      <c r="F82" s="321"/>
      <c r="G82" s="321"/>
      <c r="H82" s="74">
        <f>E82-96.02</f>
        <v>813.98</v>
      </c>
      <c r="I82" s="89">
        <v>96</v>
      </c>
      <c r="K82" s="259"/>
      <c r="L82" s="259"/>
      <c r="M82" s="259"/>
    </row>
    <row r="83" spans="2:13">
      <c r="B83" s="46" t="s">
        <v>170</v>
      </c>
      <c r="C83" s="74" t="s">
        <v>109</v>
      </c>
      <c r="D83" s="74">
        <v>0.28999999999999998</v>
      </c>
      <c r="E83" s="321">
        <f>0.16*1000</f>
        <v>160</v>
      </c>
      <c r="F83" s="321"/>
      <c r="G83" s="321"/>
      <c r="H83" s="74">
        <f>E83-5.25</f>
        <v>154.75</v>
      </c>
      <c r="I83" s="89" t="s">
        <v>337</v>
      </c>
      <c r="K83" s="259"/>
      <c r="L83" s="259"/>
      <c r="M83" s="259"/>
    </row>
    <row r="84" spans="2:13">
      <c r="B84" s="46" t="s">
        <v>171</v>
      </c>
      <c r="C84" s="74" t="s">
        <v>109</v>
      </c>
      <c r="D84" s="74">
        <v>3.45</v>
      </c>
      <c r="E84" s="321">
        <f>9.79*1000</f>
        <v>9790</v>
      </c>
      <c r="F84" s="321"/>
      <c r="G84" s="321"/>
      <c r="H84" s="74">
        <f>E84-3556.39</f>
        <v>6233.6100000000006</v>
      </c>
      <c r="I84" s="89">
        <v>3542.4</v>
      </c>
      <c r="K84" s="259"/>
      <c r="L84" s="259"/>
      <c r="M84" s="259"/>
    </row>
    <row r="85" spans="2:13">
      <c r="B85" s="46" t="s">
        <v>172</v>
      </c>
      <c r="C85" s="74" t="s">
        <v>109</v>
      </c>
      <c r="D85" s="74">
        <v>1.18</v>
      </c>
      <c r="E85" s="321">
        <f>1.7*1000</f>
        <v>1700</v>
      </c>
      <c r="F85" s="321"/>
      <c r="G85" s="321"/>
      <c r="H85" s="74">
        <f>E85-I85</f>
        <v>1005</v>
      </c>
      <c r="I85" s="89">
        <v>695</v>
      </c>
      <c r="K85" s="259"/>
      <c r="L85" s="259"/>
      <c r="M85" s="259"/>
    </row>
    <row r="86" spans="2:13">
      <c r="B86" s="46" t="s">
        <v>173</v>
      </c>
      <c r="C86" s="74" t="s">
        <v>109</v>
      </c>
      <c r="D86" s="74">
        <v>2.3199999999999998</v>
      </c>
      <c r="E86" s="321">
        <f>4.02*1000</f>
        <v>4019.9999999999995</v>
      </c>
      <c r="F86" s="321"/>
      <c r="G86" s="321"/>
      <c r="H86" s="74">
        <f>E86-I86</f>
        <v>1488.7999999999997</v>
      </c>
      <c r="I86" s="89">
        <v>2531.1999999999998</v>
      </c>
      <c r="K86" s="259"/>
      <c r="L86" s="259"/>
      <c r="M86" s="259"/>
    </row>
    <row r="87" spans="2:13">
      <c r="B87" s="46" t="s">
        <v>174</v>
      </c>
      <c r="C87" s="74" t="s">
        <v>109</v>
      </c>
      <c r="D87" s="74">
        <v>0.82</v>
      </c>
      <c r="E87" s="321">
        <f>0.6*1000</f>
        <v>600</v>
      </c>
      <c r="F87" s="321"/>
      <c r="G87" s="321"/>
      <c r="H87" s="74">
        <f>E87-196.5</f>
        <v>403.5</v>
      </c>
      <c r="I87" s="89">
        <v>179</v>
      </c>
      <c r="K87" s="259"/>
      <c r="L87" s="259"/>
      <c r="M87" s="259"/>
    </row>
    <row r="88" spans="2:13">
      <c r="B88" s="46" t="s">
        <v>175</v>
      </c>
      <c r="C88" s="74" t="s">
        <v>109</v>
      </c>
      <c r="D88" s="74">
        <v>1.62</v>
      </c>
      <c r="E88" s="321">
        <f>5.77*1000</f>
        <v>5770</v>
      </c>
      <c r="F88" s="321"/>
      <c r="G88" s="321"/>
      <c r="H88" s="74">
        <f>E88-987.22</f>
        <v>4782.78</v>
      </c>
      <c r="I88" s="89">
        <v>973</v>
      </c>
      <c r="K88" s="259"/>
      <c r="L88" s="259"/>
      <c r="M88" s="259"/>
    </row>
    <row r="89" spans="2:13">
      <c r="B89" s="46" t="s">
        <v>176</v>
      </c>
      <c r="C89" s="74" t="s">
        <v>109</v>
      </c>
      <c r="D89" s="74">
        <v>3.68</v>
      </c>
      <c r="E89" s="321">
        <f>27.03*1000</f>
        <v>27030</v>
      </c>
      <c r="F89" s="321"/>
      <c r="G89" s="321"/>
      <c r="H89" s="74">
        <f>E89-3120.02</f>
        <v>23909.98</v>
      </c>
      <c r="I89" s="89">
        <v>3055</v>
      </c>
      <c r="K89" s="259"/>
      <c r="L89" s="259"/>
      <c r="M89" s="259"/>
    </row>
    <row r="90" spans="2:13">
      <c r="B90" s="46" t="s">
        <v>177</v>
      </c>
      <c r="C90" s="74" t="s">
        <v>109</v>
      </c>
      <c r="D90" s="74">
        <v>1.06</v>
      </c>
      <c r="E90" s="321">
        <f>5.58*1000</f>
        <v>5580</v>
      </c>
      <c r="F90" s="321"/>
      <c r="G90" s="321"/>
      <c r="H90" s="74">
        <f>E90-950</f>
        <v>4630</v>
      </c>
      <c r="I90" s="89">
        <v>950</v>
      </c>
      <c r="K90" s="259"/>
      <c r="L90" s="259"/>
      <c r="M90" s="259"/>
    </row>
    <row r="91" spans="2:13">
      <c r="B91" s="46" t="s">
        <v>178</v>
      </c>
      <c r="C91" s="74" t="s">
        <v>109</v>
      </c>
      <c r="D91" s="74">
        <v>0.86</v>
      </c>
      <c r="E91" s="321">
        <f>0.94*1000</f>
        <v>940</v>
      </c>
      <c r="F91" s="321"/>
      <c r="G91" s="321"/>
      <c r="H91" s="74">
        <f>E91-200.1</f>
        <v>739.9</v>
      </c>
      <c r="I91" s="89">
        <v>199</v>
      </c>
      <c r="K91" s="259"/>
      <c r="L91" s="259"/>
      <c r="M91" s="259"/>
    </row>
    <row r="92" spans="2:13">
      <c r="B92" s="46" t="s">
        <v>179</v>
      </c>
      <c r="C92" s="74" t="s">
        <v>109</v>
      </c>
      <c r="D92" s="25" t="s">
        <v>347</v>
      </c>
      <c r="E92" s="321">
        <f>0.67*1000</f>
        <v>670</v>
      </c>
      <c r="F92" s="321"/>
      <c r="G92" s="321"/>
      <c r="H92" s="74">
        <f>E92-I92</f>
        <v>155</v>
      </c>
      <c r="I92" s="89">
        <v>515</v>
      </c>
      <c r="K92" s="259"/>
      <c r="L92" s="259"/>
      <c r="M92" s="259"/>
    </row>
    <row r="93" spans="2:13">
      <c r="B93" s="46" t="s">
        <v>180</v>
      </c>
      <c r="C93" s="74" t="s">
        <v>109</v>
      </c>
      <c r="D93" s="74" t="s">
        <v>348</v>
      </c>
      <c r="E93" s="321">
        <f>0.19*1000</f>
        <v>190</v>
      </c>
      <c r="F93" s="321"/>
      <c r="G93" s="321"/>
      <c r="H93" s="74">
        <f>E93-I93</f>
        <v>168</v>
      </c>
      <c r="I93" s="89">
        <v>22</v>
      </c>
      <c r="K93" s="259"/>
      <c r="L93" s="259"/>
      <c r="M93" s="259"/>
    </row>
    <row r="94" spans="2:13">
      <c r="B94" s="49" t="s">
        <v>181</v>
      </c>
      <c r="C94" s="59" t="s">
        <v>109</v>
      </c>
      <c r="D94" s="50" t="s">
        <v>349</v>
      </c>
      <c r="E94" s="323">
        <f>0.43*1000</f>
        <v>430</v>
      </c>
      <c r="F94" s="323"/>
      <c r="G94" s="323"/>
      <c r="H94" s="59">
        <f>E94-I94</f>
        <v>385</v>
      </c>
      <c r="I94" s="60">
        <v>45</v>
      </c>
      <c r="K94" s="260"/>
      <c r="L94" s="260"/>
      <c r="M94" s="260"/>
    </row>
    <row r="95" spans="2:13">
      <c r="D95"/>
    </row>
    <row r="96" spans="2:13">
      <c r="D96"/>
    </row>
    <row r="97" spans="2:13">
      <c r="B97" s="12" t="s">
        <v>116</v>
      </c>
      <c r="C97" s="23"/>
      <c r="D97" s="13" t="s">
        <v>201</v>
      </c>
      <c r="E97" s="322" t="s">
        <v>284</v>
      </c>
      <c r="F97" s="322"/>
      <c r="G97" s="322"/>
      <c r="H97" s="13" t="s">
        <v>285</v>
      </c>
      <c r="I97" s="14" t="s">
        <v>286</v>
      </c>
      <c r="K97" s="41"/>
      <c r="L97" s="41"/>
      <c r="M97" s="41"/>
    </row>
    <row r="98" spans="2:13">
      <c r="B98" s="46" t="s">
        <v>144</v>
      </c>
      <c r="C98" s="74" t="s">
        <v>200</v>
      </c>
      <c r="D98" s="25">
        <v>44</v>
      </c>
      <c r="E98" s="321">
        <f>0.002*1000</f>
        <v>2</v>
      </c>
      <c r="F98" s="321"/>
      <c r="G98" s="321"/>
      <c r="H98" s="74">
        <v>2</v>
      </c>
      <c r="I98" s="89" t="s">
        <v>337</v>
      </c>
      <c r="K98" s="42"/>
      <c r="L98" s="42"/>
      <c r="M98" s="42"/>
    </row>
    <row r="99" spans="2:13">
      <c r="B99" s="46" t="s">
        <v>185</v>
      </c>
      <c r="C99" s="74" t="s">
        <v>200</v>
      </c>
      <c r="D99" s="25">
        <v>133714</v>
      </c>
      <c r="E99" s="321">
        <f>141.04*1000</f>
        <v>141040</v>
      </c>
      <c r="F99" s="321"/>
      <c r="G99" s="321"/>
      <c r="H99" s="74">
        <f>E99-I99</f>
        <v>5427.1428571428405</v>
      </c>
      <c r="I99" s="89">
        <v>135612.85714285716</v>
      </c>
      <c r="K99" s="42"/>
      <c r="L99" s="42"/>
      <c r="M99" s="42"/>
    </row>
    <row r="100" spans="2:13">
      <c r="B100" s="46" t="s">
        <v>186</v>
      </c>
      <c r="C100" s="74" t="s">
        <v>200</v>
      </c>
      <c r="D100" s="25">
        <v>11804</v>
      </c>
      <c r="E100" s="321">
        <f>43.53*1000</f>
        <v>43530</v>
      </c>
      <c r="F100" s="321"/>
      <c r="G100" s="321"/>
      <c r="H100" s="74">
        <f>E100-I100</f>
        <v>17222.574074074073</v>
      </c>
      <c r="I100" s="89">
        <v>26307.425925925927</v>
      </c>
      <c r="K100" s="42"/>
      <c r="L100" s="42"/>
      <c r="M100" s="42"/>
    </row>
    <row r="101" spans="2:13">
      <c r="B101" s="46" t="s">
        <v>187</v>
      </c>
      <c r="C101" s="74" t="s">
        <v>200</v>
      </c>
      <c r="D101" s="74">
        <v>3184</v>
      </c>
      <c r="E101" s="321">
        <f>11.74*1000</f>
        <v>11740</v>
      </c>
      <c r="F101" s="321"/>
      <c r="G101" s="321"/>
      <c r="H101" s="74">
        <f>E101-I101</f>
        <v>11595</v>
      </c>
      <c r="I101" s="89">
        <v>145</v>
      </c>
      <c r="K101" s="42"/>
      <c r="L101" s="42"/>
      <c r="M101" s="42"/>
    </row>
    <row r="102" spans="2:13">
      <c r="B102" s="46" t="s">
        <v>145</v>
      </c>
      <c r="C102" s="74" t="s">
        <v>200</v>
      </c>
      <c r="D102" s="74">
        <v>45</v>
      </c>
      <c r="E102" s="321" t="s">
        <v>337</v>
      </c>
      <c r="F102" s="321"/>
      <c r="G102" s="321"/>
      <c r="H102" s="74" t="s">
        <v>337</v>
      </c>
      <c r="I102" s="89" t="s">
        <v>337</v>
      </c>
      <c r="K102" s="42"/>
      <c r="L102" s="42"/>
      <c r="M102" s="42"/>
    </row>
    <row r="103" spans="2:13">
      <c r="B103" s="46" t="s">
        <v>188</v>
      </c>
      <c r="C103" s="74" t="s">
        <v>200</v>
      </c>
      <c r="D103" s="74">
        <v>991</v>
      </c>
      <c r="E103" s="321">
        <f>16.27*1000</f>
        <v>16270</v>
      </c>
      <c r="F103" s="321"/>
      <c r="G103" s="321"/>
      <c r="H103" s="74">
        <f>E103-I103</f>
        <v>16210</v>
      </c>
      <c r="I103" s="89">
        <v>60</v>
      </c>
      <c r="K103" s="42"/>
      <c r="L103" s="42"/>
      <c r="M103" s="42"/>
    </row>
    <row r="104" spans="2:13">
      <c r="B104" s="46" t="s">
        <v>189</v>
      </c>
      <c r="C104" s="74" t="s">
        <v>200</v>
      </c>
      <c r="D104" s="74">
        <v>22</v>
      </c>
      <c r="E104" s="321">
        <f>0.01*1000</f>
        <v>10</v>
      </c>
      <c r="F104" s="321"/>
      <c r="G104" s="321"/>
      <c r="H104" s="74" t="s">
        <v>337</v>
      </c>
      <c r="I104" s="89" t="s">
        <v>337</v>
      </c>
      <c r="K104" s="42"/>
      <c r="L104" s="42"/>
      <c r="M104" s="42"/>
    </row>
    <row r="105" spans="2:13">
      <c r="B105" s="46" t="s">
        <v>190</v>
      </c>
      <c r="C105" s="74" t="s">
        <v>200</v>
      </c>
      <c r="D105" s="74">
        <v>99</v>
      </c>
      <c r="E105" s="321" t="s">
        <v>337</v>
      </c>
      <c r="F105" s="321"/>
      <c r="G105" s="321"/>
      <c r="H105" s="74" t="s">
        <v>337</v>
      </c>
      <c r="I105" s="89" t="s">
        <v>337</v>
      </c>
      <c r="K105" s="42"/>
      <c r="L105" s="42"/>
      <c r="M105" s="42"/>
    </row>
    <row r="106" spans="2:13">
      <c r="B106" s="46" t="s">
        <v>191</v>
      </c>
      <c r="C106" s="74" t="s">
        <v>200</v>
      </c>
      <c r="D106" s="74">
        <v>1350</v>
      </c>
      <c r="E106" s="321">
        <f>31.19*1000</f>
        <v>31190</v>
      </c>
      <c r="F106" s="321"/>
      <c r="G106" s="321"/>
      <c r="H106" s="74">
        <f>E106-I106</f>
        <v>30790</v>
      </c>
      <c r="I106" s="89">
        <v>400</v>
      </c>
      <c r="K106" s="42" t="s">
        <v>81</v>
      </c>
      <c r="L106" s="42"/>
      <c r="M106" s="42">
        <v>2015</v>
      </c>
    </row>
    <row r="107" spans="2:13">
      <c r="B107" s="46" t="s">
        <v>146</v>
      </c>
      <c r="C107" s="74" t="s">
        <v>200</v>
      </c>
      <c r="D107" s="74">
        <v>1727</v>
      </c>
      <c r="E107" s="321">
        <f>24.07*1000</f>
        <v>24070</v>
      </c>
      <c r="F107" s="321"/>
      <c r="G107" s="321"/>
      <c r="H107" s="74">
        <f>E107-I107</f>
        <v>23816</v>
      </c>
      <c r="I107" s="89">
        <v>254</v>
      </c>
      <c r="K107" s="42"/>
      <c r="L107" s="42"/>
      <c r="M107" s="42"/>
    </row>
    <row r="108" spans="2:13">
      <c r="B108" s="46" t="s">
        <v>192</v>
      </c>
      <c r="C108" s="74" t="s">
        <v>200</v>
      </c>
      <c r="D108" s="74">
        <v>87</v>
      </c>
      <c r="E108" s="321">
        <f>0.02*1000</f>
        <v>20</v>
      </c>
      <c r="F108" s="321"/>
      <c r="G108" s="321"/>
      <c r="H108" s="74">
        <v>20</v>
      </c>
      <c r="I108" s="89" t="s">
        <v>337</v>
      </c>
      <c r="K108" s="42"/>
      <c r="L108" s="42"/>
      <c r="M108" s="42"/>
    </row>
    <row r="109" spans="2:13">
      <c r="B109" s="46" t="s">
        <v>193</v>
      </c>
      <c r="C109" s="74" t="s">
        <v>200</v>
      </c>
      <c r="D109" s="74">
        <v>104</v>
      </c>
      <c r="E109" s="321">
        <f>0.02*1000</f>
        <v>20</v>
      </c>
      <c r="F109" s="321"/>
      <c r="G109" s="321"/>
      <c r="H109" s="74">
        <f>E109-I109</f>
        <v>10</v>
      </c>
      <c r="I109" s="89">
        <v>10</v>
      </c>
      <c r="K109" s="42"/>
      <c r="L109" s="42"/>
      <c r="M109" s="42"/>
    </row>
    <row r="110" spans="2:13">
      <c r="B110" s="46" t="s">
        <v>194</v>
      </c>
      <c r="C110" s="74" t="s">
        <v>200</v>
      </c>
      <c r="D110" s="74">
        <v>1027</v>
      </c>
      <c r="E110" s="321">
        <v>1735.15</v>
      </c>
      <c r="F110" s="321"/>
      <c r="G110" s="321"/>
      <c r="H110" s="74">
        <f>E110-I110</f>
        <v>1013.1500000000001</v>
      </c>
      <c r="I110" s="89">
        <v>722</v>
      </c>
      <c r="K110" s="42"/>
      <c r="L110" s="42"/>
      <c r="M110" s="42"/>
    </row>
    <row r="111" spans="2:13">
      <c r="B111" s="46" t="s">
        <v>195</v>
      </c>
      <c r="C111" s="74" t="s">
        <v>200</v>
      </c>
      <c r="D111" s="74">
        <v>17</v>
      </c>
      <c r="E111" s="321">
        <f>0.04*1000</f>
        <v>40</v>
      </c>
      <c r="F111" s="321"/>
      <c r="G111" s="321"/>
      <c r="H111" s="74">
        <v>40</v>
      </c>
      <c r="I111" s="89" t="s">
        <v>337</v>
      </c>
      <c r="K111" s="42"/>
      <c r="L111" s="42"/>
      <c r="M111" s="42"/>
    </row>
    <row r="112" spans="2:13">
      <c r="B112" s="46" t="s">
        <v>196</v>
      </c>
      <c r="C112" s="74" t="s">
        <v>200</v>
      </c>
      <c r="D112" s="74">
        <v>8734</v>
      </c>
      <c r="E112" s="321">
        <f>45.12*1000</f>
        <v>45120</v>
      </c>
      <c r="F112" s="321"/>
      <c r="G112" s="321"/>
      <c r="H112" s="74">
        <f>E112-I112</f>
        <v>33529</v>
      </c>
      <c r="I112" s="89">
        <v>11591</v>
      </c>
      <c r="K112" s="42"/>
      <c r="L112" s="42"/>
      <c r="M112" s="42"/>
    </row>
    <row r="113" spans="2:13">
      <c r="B113" s="46" t="s">
        <v>197</v>
      </c>
      <c r="C113" s="74" t="s">
        <v>200</v>
      </c>
      <c r="D113" s="74">
        <v>5414</v>
      </c>
      <c r="E113" s="321">
        <f>15.47*1000</f>
        <v>15470</v>
      </c>
      <c r="F113" s="321"/>
      <c r="G113" s="321"/>
      <c r="H113" s="74">
        <f>E113-I113</f>
        <v>14686</v>
      </c>
      <c r="I113" s="89">
        <v>784</v>
      </c>
      <c r="K113" s="42"/>
      <c r="L113" s="42"/>
      <c r="M113" s="42"/>
    </row>
    <row r="114" spans="2:13">
      <c r="B114" s="46" t="s">
        <v>198</v>
      </c>
      <c r="C114" s="74" t="s">
        <v>200</v>
      </c>
      <c r="D114" s="74">
        <v>370</v>
      </c>
      <c r="E114" s="321">
        <f>3.33*1000</f>
        <v>3330</v>
      </c>
      <c r="F114" s="321"/>
      <c r="G114" s="321"/>
      <c r="H114" s="74">
        <f>E114-I114</f>
        <v>3092</v>
      </c>
      <c r="I114" s="89">
        <v>238</v>
      </c>
      <c r="K114" s="42"/>
      <c r="L114" s="42"/>
      <c r="M114" s="42"/>
    </row>
    <row r="115" spans="2:13">
      <c r="B115" s="46" t="s">
        <v>199</v>
      </c>
      <c r="C115" s="74" t="s">
        <v>200</v>
      </c>
      <c r="D115" s="74">
        <v>6209</v>
      </c>
      <c r="E115" s="321">
        <f>2.6*1000</f>
        <v>2600</v>
      </c>
      <c r="F115" s="321"/>
      <c r="G115" s="321"/>
      <c r="H115" s="74">
        <f>E115-I115</f>
        <v>1544</v>
      </c>
      <c r="I115" s="89">
        <v>1056</v>
      </c>
      <c r="K115" s="42"/>
      <c r="L115" s="42"/>
      <c r="M115" s="42"/>
    </row>
    <row r="116" spans="2:13">
      <c r="B116" s="47" t="s">
        <v>147</v>
      </c>
      <c r="C116" s="50" t="s">
        <v>200</v>
      </c>
      <c r="D116" s="26"/>
      <c r="E116" s="323"/>
      <c r="F116" s="323"/>
      <c r="G116" s="323"/>
      <c r="H116" s="26"/>
      <c r="I116" s="39"/>
      <c r="K116" s="43"/>
      <c r="L116" s="43"/>
      <c r="M116" s="43"/>
    </row>
    <row r="117" spans="2:13">
      <c r="D117"/>
    </row>
    <row r="118" spans="2:13">
      <c r="B118" s="40" t="s">
        <v>219</v>
      </c>
    </row>
    <row r="119" spans="2:13">
      <c r="B119" s="48" t="s">
        <v>117</v>
      </c>
      <c r="C119" s="61" t="s">
        <v>122</v>
      </c>
      <c r="D119" s="90" t="s">
        <v>337</v>
      </c>
      <c r="G119" s="41"/>
      <c r="H119" s="41"/>
      <c r="I119" s="41"/>
    </row>
    <row r="120" spans="2:13">
      <c r="B120" s="46" t="s">
        <v>118</v>
      </c>
      <c r="C120" s="74" t="s">
        <v>122</v>
      </c>
      <c r="D120" s="89" t="s">
        <v>337</v>
      </c>
      <c r="G120" s="42"/>
      <c r="H120" s="42"/>
      <c r="I120" s="42"/>
    </row>
    <row r="121" spans="2:13">
      <c r="B121" s="46" t="s">
        <v>119</v>
      </c>
      <c r="C121" s="74" t="s">
        <v>122</v>
      </c>
      <c r="D121" s="89" t="s">
        <v>337</v>
      </c>
      <c r="G121" s="42"/>
      <c r="H121" s="42"/>
      <c r="I121" s="42"/>
    </row>
    <row r="122" spans="2:13">
      <c r="B122" s="46" t="s">
        <v>120</v>
      </c>
      <c r="C122" s="74" t="s">
        <v>122</v>
      </c>
      <c r="D122" s="89" t="s">
        <v>337</v>
      </c>
      <c r="G122" s="42" t="s">
        <v>81</v>
      </c>
      <c r="H122" s="42"/>
      <c r="I122" s="42">
        <v>2015</v>
      </c>
    </row>
    <row r="123" spans="2:13">
      <c r="B123" s="46" t="s">
        <v>121</v>
      </c>
      <c r="C123" s="74" t="s">
        <v>122</v>
      </c>
      <c r="D123" s="89" t="s">
        <v>337</v>
      </c>
      <c r="G123" s="42"/>
      <c r="H123" s="42"/>
      <c r="I123" s="42"/>
    </row>
    <row r="124" spans="2:13">
      <c r="B124" s="53" t="s">
        <v>272</v>
      </c>
      <c r="C124" s="77" t="s">
        <v>122</v>
      </c>
      <c r="D124" s="91" t="s">
        <v>337</v>
      </c>
      <c r="G124" s="42"/>
      <c r="H124" s="42"/>
      <c r="I124" s="42"/>
    </row>
    <row r="125" spans="2:13">
      <c r="B125" s="47" t="s">
        <v>273</v>
      </c>
      <c r="C125" s="81" t="s">
        <v>122</v>
      </c>
      <c r="D125" s="92" t="s">
        <v>337</v>
      </c>
      <c r="G125" s="43"/>
      <c r="H125" s="43"/>
      <c r="I125" s="43"/>
    </row>
  </sheetData>
  <mergeCells count="78">
    <mergeCell ref="K44:K94"/>
    <mergeCell ref="L45:L94"/>
    <mergeCell ref="M44:M94"/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1:G81"/>
    <mergeCell ref="E82:G82"/>
    <mergeCell ref="E83:G83"/>
    <mergeCell ref="E74:G74"/>
    <mergeCell ref="E75:G75"/>
    <mergeCell ref="E76:G76"/>
    <mergeCell ref="E77:G77"/>
    <mergeCell ref="E78:G78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79:G79"/>
    <mergeCell ref="E80:G80"/>
    <mergeCell ref="E52:G52"/>
    <mergeCell ref="E57:G57"/>
    <mergeCell ref="E58:G58"/>
    <mergeCell ref="E59:G59"/>
    <mergeCell ref="E60:G60"/>
    <mergeCell ref="E53:G53"/>
    <mergeCell ref="E54:G54"/>
    <mergeCell ref="E55:G55"/>
    <mergeCell ref="E56:G56"/>
    <mergeCell ref="E51:G51"/>
    <mergeCell ref="D42:D43"/>
    <mergeCell ref="E42:G43"/>
    <mergeCell ref="H42:H43"/>
    <mergeCell ref="I42:I43"/>
    <mergeCell ref="E44:G44"/>
    <mergeCell ref="E45:G45"/>
    <mergeCell ref="E46:G46"/>
    <mergeCell ref="E47:G47"/>
    <mergeCell ref="E48:G48"/>
    <mergeCell ref="E49:G49"/>
    <mergeCell ref="E50:G50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E85:G85"/>
    <mergeCell ref="E86:G86"/>
    <mergeCell ref="E87:G87"/>
    <mergeCell ref="E88:G88"/>
    <mergeCell ref="E89:G8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125</v>
      </c>
      <c r="C2" t="s">
        <v>126</v>
      </c>
      <c r="D2" t="s">
        <v>127</v>
      </c>
    </row>
    <row r="3" spans="2:4">
      <c r="B3" t="s">
        <v>128</v>
      </c>
      <c r="C3" t="s">
        <v>129</v>
      </c>
      <c r="D3" t="s">
        <v>130</v>
      </c>
    </row>
    <row r="4" spans="2:4">
      <c r="C4" t="s">
        <v>131</v>
      </c>
    </row>
    <row r="5" spans="2:4">
      <c r="C5" t="s">
        <v>132</v>
      </c>
    </row>
    <row r="6" spans="2:4">
      <c r="C6" t="s">
        <v>133</v>
      </c>
    </row>
    <row r="7" spans="2:4">
      <c r="C7" t="s">
        <v>134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 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2016-06-20T07:54:59Z</dcterms:modified>
</cp:coreProperties>
</file>