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minimized="1" xWindow="45" yWindow="3780" windowWidth="20475" windowHeight="6180" tabRatio="839" activeTab="4"/>
  </bookViews>
  <sheets>
    <sheet name="cover" sheetId="4" r:id="rId1"/>
    <sheet name="General Information " sheetId="5" r:id="rId2"/>
    <sheet name="Livestock" sheetId="8" r:id="rId3"/>
    <sheet name="Forestry" sheetId="9" r:id="rId4"/>
    <sheet name="Agriculture" sheetId="10" r:id="rId5"/>
    <sheet name="Sheeat1" sheetId="11" state="hidden" r:id="rId6"/>
    <sheet name="Sheet1" sheetId="13" r:id="rId7"/>
  </sheets>
  <definedNames>
    <definedName name="p">Sheeat1!$B$2:$B$3</definedName>
    <definedName name="pg" localSheetId="5">Sheeat1!$B$2:$B$3</definedName>
    <definedName name="pg">#REF!</definedName>
    <definedName name="sc">Sheeat1!$C$2:$C$7</definedName>
    <definedName name="st" localSheetId="5">Sheeat1!$C$2:$C$7</definedName>
    <definedName name="st">#REF!</definedName>
    <definedName name="y">Sheeat1!$D$2:$D$3</definedName>
    <definedName name="yn" localSheetId="5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F35" i="8" l="1"/>
  <c r="F37" i="8"/>
  <c r="F33" i="8"/>
  <c r="D13" i="5" l="1"/>
  <c r="H115" i="10" l="1"/>
  <c r="E115" i="10"/>
  <c r="E114" i="10"/>
  <c r="H114" i="10" s="1"/>
  <c r="H113" i="10"/>
  <c r="E113" i="10"/>
  <c r="E112" i="10"/>
  <c r="H112" i="10" s="1"/>
  <c r="E111" i="10"/>
  <c r="H110" i="10"/>
  <c r="E109" i="10"/>
  <c r="H109" i="10" s="1"/>
  <c r="E108" i="10"/>
  <c r="E107" i="10"/>
  <c r="H107" i="10" s="1"/>
  <c r="E106" i="10"/>
  <c r="H106" i="10" s="1"/>
  <c r="E104" i="10"/>
  <c r="H103" i="10"/>
  <c r="E103" i="10"/>
  <c r="E101" i="10"/>
  <c r="H101" i="10" s="1"/>
  <c r="H100" i="10"/>
  <c r="E100" i="10"/>
  <c r="E99" i="10"/>
  <c r="H99" i="10" s="1"/>
  <c r="E98" i="10"/>
  <c r="E94" i="10"/>
  <c r="H94" i="10" s="1"/>
  <c r="E93" i="10"/>
  <c r="H93" i="10" s="1"/>
  <c r="H92" i="10"/>
  <c r="E92" i="10"/>
  <c r="E91" i="10"/>
  <c r="H91" i="10" s="1"/>
  <c r="H90" i="10"/>
  <c r="E90" i="10"/>
  <c r="E89" i="10"/>
  <c r="H89" i="10" s="1"/>
  <c r="E88" i="10"/>
  <c r="H88" i="10" s="1"/>
  <c r="E87" i="10"/>
  <c r="H87" i="10" s="1"/>
  <c r="E86" i="10"/>
  <c r="H86" i="10" s="1"/>
  <c r="E85" i="10"/>
  <c r="H85" i="10" s="1"/>
  <c r="H84" i="10"/>
  <c r="E84" i="10"/>
  <c r="E83" i="10"/>
  <c r="H83" i="10" s="1"/>
  <c r="H82" i="10"/>
  <c r="E82" i="10"/>
  <c r="E81" i="10"/>
  <c r="H81" i="10" s="1"/>
  <c r="E80" i="10"/>
  <c r="H80" i="10" s="1"/>
  <c r="E79" i="10"/>
  <c r="H79" i="10" s="1"/>
  <c r="E78" i="10"/>
  <c r="H78" i="10" s="1"/>
  <c r="E77" i="10"/>
  <c r="H77" i="10" s="1"/>
  <c r="H76" i="10"/>
  <c r="E76" i="10"/>
  <c r="E75" i="10"/>
  <c r="H75" i="10" s="1"/>
  <c r="H74" i="10"/>
  <c r="E74" i="10"/>
  <c r="E73" i="10"/>
  <c r="H73" i="10" s="1"/>
  <c r="E72" i="10"/>
  <c r="H72" i="10" s="1"/>
  <c r="E70" i="10"/>
  <c r="H70" i="10" s="1"/>
  <c r="E69" i="10"/>
  <c r="H69" i="10" s="1"/>
  <c r="E68" i="10"/>
  <c r="H68" i="10" s="1"/>
  <c r="E67" i="10"/>
  <c r="H67" i="10" s="1"/>
  <c r="E66" i="10"/>
  <c r="H66" i="10" s="1"/>
  <c r="H63" i="10"/>
  <c r="E60" i="10"/>
  <c r="H60" i="10" s="1"/>
  <c r="E57" i="10"/>
  <c r="H57" i="10" s="1"/>
  <c r="H56" i="10"/>
  <c r="E56" i="10"/>
  <c r="E55" i="10"/>
  <c r="H55" i="10" s="1"/>
  <c r="H54" i="10"/>
  <c r="E54" i="10"/>
  <c r="H53" i="10"/>
  <c r="E53" i="10"/>
  <c r="H51" i="10"/>
  <c r="E50" i="10"/>
  <c r="H50" i="10" s="1"/>
  <c r="H49" i="10"/>
  <c r="E49" i="10"/>
  <c r="E47" i="10"/>
  <c r="H46" i="10"/>
  <c r="H45" i="10"/>
  <c r="D28" i="10"/>
  <c r="D27" i="10"/>
  <c r="D26" i="10"/>
</calcChain>
</file>

<file path=xl/sharedStrings.xml><?xml version="1.0" encoding="utf-8"?>
<sst xmlns="http://schemas.openxmlformats.org/spreadsheetml/2006/main" count="874" uniqueCount="393">
  <si>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</si>
  <si>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</si>
  <si>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</si>
  <si>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</si>
  <si>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</si>
  <si>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</si>
  <si>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</si>
  <si>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</si>
  <si>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</si>
  <si>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</si>
  <si>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</si>
  <si>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</si>
  <si>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</si>
  <si>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</si>
  <si>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</si>
  <si>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</si>
  <si>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</si>
  <si>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</si>
  <si>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</si>
  <si>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</si>
  <si>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</si>
  <si>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</si>
  <si>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</si>
  <si>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</si>
  <si>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</si>
  <si>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</si>
  <si>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</si>
  <si>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</si>
  <si>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</si>
  <si>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</si>
  <si>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</si>
  <si>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</si>
  <si>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</si>
  <si>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</si>
  <si>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</si>
  <si>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</si>
  <si>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</si>
  <si>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</si>
  <si>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</si>
  <si>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</si>
  <si>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</si>
  <si>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</si>
  <si>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</si>
  <si>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</si>
  <si>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</si>
  <si>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</si>
  <si>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Number </t>
  </si>
  <si>
    <t xml:space="preserve">General Information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</si>
  <si>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</si>
  <si>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</si>
  <si>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</si>
  <si>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</si>
  <si>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</si>
  <si>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</si>
  <si>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</si>
  <si>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</si>
  <si>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</si>
  <si>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</si>
  <si>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</si>
  <si>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</si>
  <si>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</si>
  <si>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</si>
  <si>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</si>
  <si>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</si>
  <si>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</si>
  <si>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</si>
  <si>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</si>
  <si>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</si>
  <si>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</si>
  <si>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</si>
  <si>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</si>
  <si>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</si>
  <si>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</si>
  <si>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</si>
  <si>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</si>
  <si>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</si>
  <si>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</si>
  <si>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</si>
  <si>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</si>
  <si>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</si>
  <si>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</si>
  <si>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</si>
  <si>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</si>
  <si>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</si>
  <si>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</si>
  <si>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</si>
  <si>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</si>
  <si>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</si>
  <si>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</si>
  <si>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</si>
  <si>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</si>
  <si>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</si>
  <si>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</si>
  <si>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</si>
  <si>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</si>
  <si>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</si>
  <si>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</si>
  <si>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</si>
  <si>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</si>
  <si>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</si>
  <si>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</si>
  <si>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</si>
  <si>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</si>
  <si>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</si>
  <si>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</si>
  <si>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</si>
  <si>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</si>
  <si>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</si>
  <si>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</si>
  <si>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</si>
  <si>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</si>
  <si>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</si>
  <si>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</si>
  <si>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</si>
  <si>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</si>
  <si>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</si>
  <si>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</si>
  <si>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</si>
  <si>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</si>
  <si>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</si>
  <si>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</si>
  <si>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</si>
  <si>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</si>
  <si>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</si>
  <si>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</si>
  <si>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</si>
  <si>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</si>
  <si>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</si>
  <si>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</si>
  <si>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</si>
  <si>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</si>
  <si>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</si>
  <si>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</si>
  <si>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</si>
  <si>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</si>
  <si>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</si>
  <si>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</si>
  <si>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</si>
  <si>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</si>
  <si>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</si>
  <si>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</si>
  <si>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</si>
  <si>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</si>
  <si>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</si>
  <si>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</si>
  <si>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</si>
  <si>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</si>
  <si>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</si>
  <si>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</si>
  <si>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</si>
  <si>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</si>
  <si>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</si>
  <si>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</si>
  <si>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</si>
  <si>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</si>
  <si>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</si>
  <si>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</si>
  <si>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</si>
  <si>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</si>
  <si>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</si>
  <si>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</si>
  <si>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</si>
  <si>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</si>
  <si>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</si>
  <si>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</si>
  <si>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</si>
  <si>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</si>
  <si>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</si>
  <si>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</si>
  <si>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</si>
  <si>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</si>
  <si>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</si>
  <si>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</si>
  <si>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</si>
  <si>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</si>
  <si>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</si>
  <si>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</si>
  <si>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</si>
  <si>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</si>
  <si>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</si>
  <si>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</si>
  <si>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</si>
  <si>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</si>
  <si>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</si>
  <si>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</si>
  <si>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</si>
  <si>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</si>
  <si>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</si>
  <si>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</si>
  <si>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</si>
  <si>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</si>
  <si>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</si>
  <si>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</si>
  <si>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</si>
  <si>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</si>
  <si>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</si>
  <si>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</si>
  <si>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</si>
  <si>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</si>
  <si>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</si>
  <si>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</si>
  <si>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</si>
  <si>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</si>
  <si>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</si>
  <si>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</si>
  <si>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</si>
  <si>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</si>
  <si>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</si>
  <si>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</si>
  <si>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</si>
  <si>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</si>
  <si>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</si>
  <si>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</si>
  <si>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</si>
  <si>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</si>
  <si>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</si>
  <si>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</si>
  <si>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</si>
  <si>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</si>
  <si>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</si>
  <si>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</si>
  <si>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</si>
  <si>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</si>
  <si>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</si>
  <si>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</si>
  <si>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</si>
  <si>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</si>
  <si>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</si>
  <si>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</si>
  <si>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</si>
  <si>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</si>
  <si>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</si>
  <si>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</si>
  <si>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</si>
  <si>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</si>
  <si>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</si>
  <si>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</si>
  <si>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</si>
  <si>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</si>
  <si>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</si>
  <si>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</si>
  <si>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</si>
  <si>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</si>
  <si>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</si>
  <si>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</si>
  <si>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</si>
  <si>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</si>
  <si>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</si>
  <si>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</si>
  <si>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</si>
  <si>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</si>
  <si>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</si>
  <si>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</si>
  <si>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</si>
  <si>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</si>
  <si>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</si>
  <si>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</si>
  <si>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</si>
  <si>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</si>
  <si>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</si>
  <si>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</si>
  <si>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</si>
  <si>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</si>
  <si>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</si>
  <si>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</si>
  <si>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</si>
  <si>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</si>
  <si>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</si>
  <si>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</si>
  <si>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</si>
  <si>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</si>
  <si>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</si>
  <si>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</si>
  <si>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</si>
  <si>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</si>
  <si>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</si>
  <si>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</si>
  <si>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</si>
  <si>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</si>
  <si>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</si>
  <si>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</si>
  <si>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</si>
  <si>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</si>
  <si>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</si>
  <si>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</si>
  <si>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</si>
  <si>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</si>
  <si>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</si>
  <si>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</si>
  <si>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</si>
  <si>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</si>
  <si>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</si>
  <si>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</si>
  <si>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</si>
  <si>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 No. of poultry to segregate into boiler and lair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</si>
  <si>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</si>
  <si>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</si>
  <si>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</si>
  <si>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</si>
  <si>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</si>
  <si>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</si>
  <si>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</si>
  <si>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</si>
  <si>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</si>
  <si>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</si>
  <si>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</si>
  <si>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</si>
  <si>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</si>
  <si>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</si>
  <si>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</si>
  <si>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</si>
  <si>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</si>
  <si>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</si>
  <si>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</si>
  <si>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</si>
  <si>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</si>
  <si>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</si>
  <si>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</si>
  <si>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</si>
  <si>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</si>
  <si>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</si>
  <si>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</si>
  <si>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</si>
  <si>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</si>
  <si>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</si>
  <si>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</si>
  <si>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</si>
  <si>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</si>
  <si>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</si>
  <si>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</si>
  <si>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</si>
  <si>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</si>
  <si>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</si>
  <si>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</si>
  <si>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</si>
  <si>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Mention name of Chiwogs against each tshokpa</t>
  </si>
  <si>
    <t>Mention name of care takers in Gewog office</t>
  </si>
  <si>
    <t>To discuss who is the sector head  for gewogs for gewog with more than one center/ Institution.</t>
  </si>
  <si>
    <t>Elderly care is for 6o years and above</t>
  </si>
  <si>
    <t>Infrustructure disruption due to disaster to be included for RNR/ Health facilities/ gewog office etc.</t>
  </si>
  <si>
    <t>Incorporate Baffelo, cat &amp; local pig livestock section</t>
  </si>
  <si>
    <t>Pasture land to be segregated into improved and natural. Improved to be incorporated In the livestock sector and natural in forestry</t>
  </si>
  <si>
    <t>Crop damage insurance to be incorporated in agri section</t>
  </si>
  <si>
    <t>Sachanglo_Menchu, 
Ambashing_Gashare, 
Borangmo, 
Ningshingborang (Wangdum_Phudazashing), Dorjijadam_Norbugang</t>
  </si>
  <si>
    <t>2011
2011
2013
2012
2015</t>
  </si>
  <si>
    <t>Sachanglo_Menchu- 6.9, 
Ambashing_Gashare-0.8, 
Borangmo- 5, 
Ningshingborang _Phudazashing-3 Dorjijadam_Norbugang-1.77</t>
  </si>
  <si>
    <t>2011
2012
2013
2012
2015</t>
  </si>
  <si>
    <t>Tenzinma, Dop</t>
  </si>
  <si>
    <t>Ningshingborang</t>
  </si>
  <si>
    <t>Karmawong - 1.5 
Tekalung - 0.6 
Tenzinma - 1.5</t>
  </si>
  <si>
    <t>1999
1999
2000</t>
  </si>
  <si>
    <t>Karmawong
Tekalung
Tenzinma</t>
  </si>
  <si>
    <t>NA</t>
  </si>
  <si>
    <t>Tenzinma</t>
  </si>
  <si>
    <t>Total 4</t>
  </si>
  <si>
    <t>Geog PT - 1</t>
  </si>
  <si>
    <t>Group owned - 3</t>
  </si>
  <si>
    <t>2011 &amp; 2012</t>
  </si>
  <si>
    <t xml:space="preserve">Tshelshingzor -2
Ningshingborang-3 (Mini)
Norbugang-4
</t>
  </si>
  <si>
    <t xml:space="preserve">Tshelshingzor -1
</t>
  </si>
  <si>
    <t>Menchu</t>
  </si>
  <si>
    <t>23 Nos</t>
  </si>
  <si>
    <t>255 blocks</t>
  </si>
  <si>
    <t>246 Nos</t>
  </si>
  <si>
    <t>131 Nos</t>
  </si>
  <si>
    <t>implemented</t>
  </si>
  <si>
    <t>Nil</t>
  </si>
  <si>
    <t>20 acres</t>
  </si>
  <si>
    <t xml:space="preserve">Borangmo </t>
  </si>
  <si>
    <t>Tshenkari</t>
  </si>
  <si>
    <t>Gashari</t>
  </si>
  <si>
    <t>Tshelshingzor Poultry</t>
  </si>
  <si>
    <t>Tshenkari Poultry</t>
  </si>
  <si>
    <t>Nganglam</t>
  </si>
  <si>
    <t>Tshelshingzor</t>
  </si>
  <si>
    <t>Norbugang</t>
  </si>
  <si>
    <t>Satsalo</t>
  </si>
  <si>
    <t>Tanzema</t>
  </si>
  <si>
    <t>Yangtso Forest Management Group</t>
  </si>
  <si>
    <t>Tashichoeling CF</t>
  </si>
  <si>
    <t>Tshelshingzor Community Forest</t>
  </si>
  <si>
    <t>Norbugang NWFP management group</t>
  </si>
  <si>
    <t>Gashari NWFP management group</t>
  </si>
  <si>
    <t>Menchhu NWFP management group</t>
  </si>
  <si>
    <t>Gashari Community Forest group</t>
  </si>
  <si>
    <t>Norbugang (</t>
  </si>
  <si>
    <t>N/borang 1</t>
  </si>
  <si>
    <t>Annualy</t>
  </si>
  <si>
    <t>Financial Year</t>
  </si>
  <si>
    <t>Geog Livestock sector</t>
  </si>
  <si>
    <t>Finanacial Year</t>
  </si>
  <si>
    <t>2017-2018</t>
  </si>
  <si>
    <t>Leki Wangchuk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</si>
</sst>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3" borderId="0" xfId="0" applyFill="1" applyBorder="1"/>
    <xf numFmtId="0" fontId="0" fillId="0" borderId="0" xfId="0" applyFont="1" applyFill="1" applyBorder="1"/>
    <xf numFmtId="0" fontId="3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4" fillId="0" borderId="0" xfId="0" applyFont="1"/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wrapText="1"/>
    </xf>
    <xf numFmtId="0" fontId="0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10" xfId="0" applyFill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3" borderId="21" xfId="0" applyFill="1" applyBorder="1" applyAlignment="1">
      <alignment horizontal="center" wrapText="1"/>
    </xf>
    <xf numFmtId="0" fontId="0" fillId="3" borderId="8" xfId="0" applyFill="1" applyBorder="1" applyAlignment="1"/>
    <xf numFmtId="0" fontId="2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3" borderId="21" xfId="0" applyFill="1" applyBorder="1" applyAlignment="1"/>
    <xf numFmtId="0" fontId="2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/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/>
    <xf numFmtId="0" fontId="0" fillId="3" borderId="8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0" fillId="0" borderId="9" xfId="0" applyFont="1" applyBorder="1" applyAlignment="1"/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5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3" borderId="22" xfId="0" applyFill="1" applyBorder="1" applyAlignment="1">
      <alignment vertical="center"/>
    </xf>
    <xf numFmtId="0" fontId="0" fillId="5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vertical="center" wrapText="1"/>
    </xf>
    <xf numFmtId="0" fontId="0" fillId="4" borderId="8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0" borderId="0" xfId="0" applyFont="1" applyFill="1" applyAlignment="1">
      <alignment horizontal="center"/>
    </xf>
    <xf numFmtId="0" fontId="0" fillId="0" borderId="1" xfId="0" applyFill="1" applyBorder="1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3" borderId="5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21" xfId="0" applyFont="1" applyFill="1" applyBorder="1" applyAlignment="1">
      <alignment horizontal="center"/>
    </xf>
    <xf numFmtId="0" fontId="0" fillId="3" borderId="0" xfId="0" applyFont="1" applyFill="1" applyBorder="1"/>
    <xf numFmtId="0" fontId="0" fillId="2" borderId="5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22" xfId="0" applyFont="1" applyBorder="1"/>
    <xf numFmtId="0" fontId="0" fillId="0" borderId="23" xfId="0" applyFont="1" applyBorder="1" applyAlignment="1">
      <alignment horizontal="center"/>
    </xf>
    <xf numFmtId="0" fontId="0" fillId="0" borderId="23" xfId="0" applyFont="1" applyBorder="1" applyAlignment="1"/>
    <xf numFmtId="0" fontId="7" fillId="0" borderId="13" xfId="0" applyFont="1" applyBorder="1"/>
    <xf numFmtId="0" fontId="7" fillId="0" borderId="14" xfId="0" applyFont="1" applyBorder="1" applyAlignment="1">
      <alignment horizontal="center"/>
    </xf>
    <xf numFmtId="0" fontId="7" fillId="0" borderId="16" xfId="0" applyFont="1" applyBorder="1"/>
    <xf numFmtId="0" fontId="7" fillId="0" borderId="17" xfId="0" applyFont="1" applyBorder="1" applyAlignment="1">
      <alignment horizontal="center"/>
    </xf>
    <xf numFmtId="0" fontId="7" fillId="0" borderId="26" xfId="0" applyFont="1" applyBorder="1"/>
    <xf numFmtId="0" fontId="7" fillId="0" borderId="27" xfId="0" applyFont="1" applyBorder="1" applyAlignment="1">
      <alignment horizontal="center"/>
    </xf>
    <xf numFmtId="0" fontId="7" fillId="0" borderId="0" xfId="0" applyFont="1" applyBorder="1"/>
    <xf numFmtId="0" fontId="7" fillId="0" borderId="14" xfId="0" applyFont="1" applyBorder="1"/>
    <xf numFmtId="0" fontId="7" fillId="0" borderId="17" xfId="0" applyFont="1" applyBorder="1"/>
    <xf numFmtId="0" fontId="7" fillId="0" borderId="10" xfId="0" applyFont="1" applyBorder="1"/>
    <xf numFmtId="0" fontId="7" fillId="0" borderId="11" xfId="0" applyFont="1" applyBorder="1"/>
    <xf numFmtId="0" fontId="7" fillId="0" borderId="1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7" xfId="0" applyFont="1" applyBorder="1" applyAlignment="1"/>
    <xf numFmtId="0" fontId="7" fillId="0" borderId="23" xfId="0" applyFont="1" applyBorder="1"/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2" borderId="5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zoomScale="150" zoomScaleNormal="150" workbookViewId="0">
      <selection activeCell="C43" sqref="C43"/>
    </sheetView>
  </sheetViews>
  <sheetFormatPr defaultRowHeight="15" x14ac:dyDescent="0.2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284</v>
      </c>
      <c r="C3" s="3"/>
      <c r="D3" s="4"/>
      <c r="E3" s="5"/>
    </row>
    <row r="4" spans="1:5" ht="15" customHeight="1" x14ac:dyDescent="0.25">
      <c r="B4" s="6" t="s">
        <v>0</v>
      </c>
      <c r="C4" s="5"/>
      <c r="D4" s="7"/>
      <c r="E4" s="5"/>
    </row>
    <row r="5" spans="1:5" ht="15" customHeight="1" x14ac:dyDescent="0.25">
      <c r="B5" s="8" t="s">
        <v>1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2</v>
      </c>
    </row>
    <row r="8" spans="1:5" ht="15" customHeight="1" x14ac:dyDescent="0.25">
      <c r="B8" s="12" t="s">
        <v>3</v>
      </c>
      <c r="C8" s="13" t="s">
        <v>4</v>
      </c>
      <c r="D8" s="14" t="s">
        <v>5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6</v>
      </c>
      <c r="C10" s="19"/>
      <c r="D10" s="20"/>
      <c r="E10" s="5"/>
    </row>
    <row r="11" spans="1:5" ht="15" customHeight="1" x14ac:dyDescent="0.25">
      <c r="B11" s="18" t="s">
        <v>7</v>
      </c>
      <c r="C11" s="19"/>
      <c r="D11" s="20"/>
      <c r="E11" s="5"/>
    </row>
    <row r="12" spans="1:5" ht="15" customHeight="1" x14ac:dyDescent="0.25">
      <c r="A12" t="s">
        <v>299</v>
      </c>
      <c r="B12" s="18" t="s">
        <v>314</v>
      </c>
      <c r="C12" s="19"/>
      <c r="D12" s="20"/>
      <c r="E12" s="5"/>
    </row>
    <row r="13" spans="1:5" ht="15" customHeight="1" x14ac:dyDescent="0.25">
      <c r="B13" s="18" t="s">
        <v>313</v>
      </c>
      <c r="C13" s="19"/>
      <c r="D13" s="20"/>
      <c r="E13" s="5"/>
    </row>
    <row r="14" spans="1:5" ht="15" customHeight="1" x14ac:dyDescent="0.25">
      <c r="B14" s="18" t="s">
        <v>8</v>
      </c>
      <c r="C14" s="19"/>
      <c r="D14" s="20"/>
      <c r="E14" s="5"/>
    </row>
    <row r="15" spans="1:5" ht="15" customHeight="1" x14ac:dyDescent="0.25">
      <c r="B15" s="18" t="s">
        <v>230</v>
      </c>
      <c r="C15" s="19"/>
      <c r="D15" s="20"/>
      <c r="E15" s="5"/>
    </row>
    <row r="16" spans="1:5" ht="15" customHeight="1" x14ac:dyDescent="0.25">
      <c r="B16" s="18" t="s">
        <v>9</v>
      </c>
      <c r="C16" s="19"/>
      <c r="D16" s="20"/>
      <c r="E16" s="5"/>
    </row>
    <row r="17" spans="2:5" ht="15" customHeight="1" x14ac:dyDescent="0.25">
      <c r="B17" s="18" t="s">
        <v>9</v>
      </c>
      <c r="C17" s="19"/>
      <c r="D17" s="20"/>
      <c r="E17" s="5"/>
    </row>
    <row r="18" spans="2:5" ht="15" customHeight="1" x14ac:dyDescent="0.25">
      <c r="B18" s="18" t="s">
        <v>9</v>
      </c>
      <c r="C18" s="19"/>
      <c r="D18" s="20"/>
      <c r="E18" s="5"/>
    </row>
    <row r="19" spans="2:5" ht="15" customHeight="1" x14ac:dyDescent="0.25">
      <c r="B19" s="18" t="s">
        <v>9</v>
      </c>
      <c r="C19" s="19"/>
      <c r="D19" s="20"/>
      <c r="E19" s="5"/>
    </row>
    <row r="20" spans="2:5" ht="15" customHeight="1" x14ac:dyDescent="0.25">
      <c r="B20" s="18" t="s">
        <v>9</v>
      </c>
      <c r="C20" s="19"/>
      <c r="D20" s="20"/>
      <c r="E20" s="5"/>
    </row>
    <row r="21" spans="2:5" ht="15" customHeight="1" x14ac:dyDescent="0.25">
      <c r="B21" s="18" t="s">
        <v>9</v>
      </c>
      <c r="C21" s="19"/>
      <c r="D21" s="20"/>
      <c r="E21" s="5"/>
    </row>
    <row r="22" spans="2:5" ht="15" customHeight="1" x14ac:dyDescent="0.25">
      <c r="B22" s="18" t="s">
        <v>9</v>
      </c>
      <c r="C22" s="19"/>
      <c r="D22" s="20"/>
      <c r="E22" s="5"/>
    </row>
    <row r="23" spans="2:5" ht="15" customHeight="1" x14ac:dyDescent="0.25">
      <c r="B23" s="18" t="s">
        <v>9</v>
      </c>
      <c r="C23" s="19"/>
      <c r="D23" s="20"/>
      <c r="E23" s="5"/>
    </row>
    <row r="24" spans="2:5" ht="15" customHeight="1" x14ac:dyDescent="0.25">
      <c r="B24" s="18" t="s">
        <v>9</v>
      </c>
      <c r="C24" s="19"/>
      <c r="D24" s="20"/>
      <c r="E24" s="5"/>
    </row>
    <row r="25" spans="2:5" ht="15" customHeight="1" x14ac:dyDescent="0.25">
      <c r="B25" s="8" t="s">
        <v>9</v>
      </c>
      <c r="C25" s="9"/>
      <c r="D25" s="10"/>
      <c r="E25" s="5"/>
    </row>
    <row r="27" spans="2:5" x14ac:dyDescent="0.25">
      <c r="B27" s="21" t="s">
        <v>222</v>
      </c>
    </row>
    <row r="28" spans="2:5" x14ac:dyDescent="0.25">
      <c r="B28" s="12" t="s">
        <v>4</v>
      </c>
      <c r="C28" s="14" t="s">
        <v>5</v>
      </c>
    </row>
    <row r="29" spans="2:5" x14ac:dyDescent="0.25">
      <c r="B29" s="18"/>
      <c r="C29" s="20"/>
    </row>
    <row r="30" spans="2:5" x14ac:dyDescent="0.25">
      <c r="B30" s="18"/>
      <c r="C30" s="20"/>
    </row>
    <row r="31" spans="2:5" x14ac:dyDescent="0.25">
      <c r="B31" s="18"/>
      <c r="C31" s="20"/>
    </row>
    <row r="32" spans="2:5" x14ac:dyDescent="0.25">
      <c r="B32" s="18"/>
      <c r="C32" s="20"/>
    </row>
    <row r="33" spans="2:3" x14ac:dyDescent="0.25">
      <c r="B33" s="18"/>
      <c r="C33" s="20"/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36"/>
      <c r="C39" s="37"/>
    </row>
    <row r="41" spans="2:3" x14ac:dyDescent="0.25">
      <c r="B41" s="12" t="s">
        <v>223</v>
      </c>
      <c r="C41" s="14" t="s">
        <v>22</v>
      </c>
    </row>
    <row r="42" spans="2:3" x14ac:dyDescent="0.25">
      <c r="B42" s="18" t="s">
        <v>226</v>
      </c>
      <c r="C42" s="20"/>
    </row>
    <row r="43" spans="2:3" x14ac:dyDescent="0.25">
      <c r="B43" s="18" t="s">
        <v>227</v>
      </c>
      <c r="C43" s="20">
        <v>1</v>
      </c>
    </row>
    <row r="44" spans="2:3" x14ac:dyDescent="0.25">
      <c r="B44" s="18" t="s">
        <v>228</v>
      </c>
      <c r="C44" s="20"/>
    </row>
    <row r="45" spans="2:3" x14ac:dyDescent="0.25">
      <c r="B45" s="18" t="s">
        <v>224</v>
      </c>
      <c r="C45" s="20"/>
    </row>
    <row r="46" spans="2:3" x14ac:dyDescent="0.25">
      <c r="B46" s="18" t="s">
        <v>225</v>
      </c>
      <c r="C46" s="20"/>
    </row>
    <row r="47" spans="2:3" x14ac:dyDescent="0.25">
      <c r="B47" s="36" t="s">
        <v>126</v>
      </c>
      <c r="C47" s="37"/>
    </row>
    <row r="49" spans="2:5" x14ac:dyDescent="0.25">
      <c r="B49" s="12" t="s">
        <v>229</v>
      </c>
      <c r="C49" s="14" t="s">
        <v>4</v>
      </c>
      <c r="D49" s="14" t="s">
        <v>5</v>
      </c>
    </row>
    <row r="50" spans="2:5" x14ac:dyDescent="0.25">
      <c r="B50" s="18" t="s">
        <v>226</v>
      </c>
      <c r="C50" s="20"/>
      <c r="D50" s="20"/>
    </row>
    <row r="51" spans="2:5" x14ac:dyDescent="0.25">
      <c r="B51" s="18" t="s">
        <v>227</v>
      </c>
      <c r="C51" s="20" t="s">
        <v>392</v>
      </c>
      <c r="D51" s="20">
        <v>17943565</v>
      </c>
    </row>
    <row r="52" spans="2:5" x14ac:dyDescent="0.25">
      <c r="B52" s="18" t="s">
        <v>228</v>
      </c>
      <c r="C52" s="20"/>
      <c r="D52" s="20"/>
    </row>
    <row r="53" spans="2:5" x14ac:dyDescent="0.25">
      <c r="B53" s="18" t="s">
        <v>224</v>
      </c>
      <c r="C53" s="20"/>
      <c r="D53" s="20"/>
    </row>
    <row r="54" spans="2:5" x14ac:dyDescent="0.25">
      <c r="B54" s="36" t="s">
        <v>225</v>
      </c>
      <c r="C54" s="37"/>
      <c r="D54" s="37"/>
    </row>
    <row r="58" spans="2:5" x14ac:dyDescent="0.25">
      <c r="B58" s="2"/>
      <c r="C58" s="3" t="s">
        <v>4</v>
      </c>
      <c r="D58" s="4" t="s">
        <v>10</v>
      </c>
      <c r="E58" s="5"/>
    </row>
    <row r="59" spans="2:5" x14ac:dyDescent="0.25">
      <c r="B59" s="8" t="s">
        <v>11</v>
      </c>
      <c r="C59" s="9"/>
      <c r="D59" s="10"/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2"/>
  <sheetViews>
    <sheetView workbookViewId="0">
      <pane ySplit="2" topLeftCell="A6" activePane="bottomLeft" state="frozen"/>
      <selection pane="bottomLeft" activeCell="A28" sqref="A28"/>
    </sheetView>
  </sheetViews>
  <sheetFormatPr defaultRowHeight="15" x14ac:dyDescent="0.25"/>
  <cols>
    <col min="1" max="1" width="9.140625" style="103"/>
    <col min="2" max="2" width="52.42578125" style="103" customWidth="1"/>
    <col min="3" max="3" width="8" style="103" customWidth="1"/>
    <col min="4" max="4" width="11.7109375" style="77" customWidth="1"/>
    <col min="5" max="5" width="6.5703125" style="103" customWidth="1"/>
    <col min="6" max="6" width="19.42578125" style="103" bestFit="1" customWidth="1"/>
    <col min="7" max="7" width="23" style="77" customWidth="1"/>
    <col min="8" max="8" width="9.140625" style="77"/>
    <col min="9" max="9" width="15.7109375" style="103" customWidth="1"/>
    <col min="10" max="10" width="10.85546875" style="103" bestFit="1" customWidth="1"/>
    <col min="11" max="16384" width="9.140625" style="103"/>
  </cols>
  <sheetData>
    <row r="2" spans="2:8" x14ac:dyDescent="0.25">
      <c r="B2" s="113" t="s">
        <v>12</v>
      </c>
      <c r="C2" s="113" t="s">
        <v>13</v>
      </c>
      <c r="D2" s="75" t="s">
        <v>14</v>
      </c>
      <c r="E2" s="75"/>
      <c r="F2" s="114" t="s">
        <v>15</v>
      </c>
      <c r="G2" s="115" t="s">
        <v>16</v>
      </c>
      <c r="H2" s="115" t="s">
        <v>254</v>
      </c>
    </row>
    <row r="3" spans="2:8" x14ac:dyDescent="0.25">
      <c r="B3" s="113" t="s">
        <v>17</v>
      </c>
      <c r="C3" s="113"/>
      <c r="D3" s="75"/>
      <c r="E3" s="75"/>
      <c r="F3" s="116"/>
      <c r="G3" s="117"/>
    </row>
    <row r="4" spans="2:8" x14ac:dyDescent="0.25">
      <c r="B4" s="78" t="s">
        <v>20</v>
      </c>
      <c r="C4" s="118"/>
      <c r="D4" s="119"/>
      <c r="E4" s="120"/>
      <c r="F4" s="235" t="s">
        <v>18</v>
      </c>
      <c r="G4" s="241"/>
      <c r="H4" s="235"/>
    </row>
    <row r="5" spans="2:8" x14ac:dyDescent="0.25">
      <c r="B5" s="121" t="s">
        <v>21</v>
      </c>
      <c r="C5" s="122" t="s">
        <v>22</v>
      </c>
      <c r="D5" s="123">
        <v>3159</v>
      </c>
      <c r="E5" s="120"/>
      <c r="F5" s="236"/>
      <c r="G5" s="242"/>
      <c r="H5" s="236"/>
    </row>
    <row r="6" spans="2:8" x14ac:dyDescent="0.25">
      <c r="B6" s="121" t="s">
        <v>23</v>
      </c>
      <c r="C6" s="122" t="s">
        <v>22</v>
      </c>
      <c r="D6" s="123">
        <v>830</v>
      </c>
      <c r="E6" s="120"/>
      <c r="F6" s="236"/>
      <c r="G6" s="242"/>
      <c r="H6" s="236"/>
    </row>
    <row r="7" spans="2:8" x14ac:dyDescent="0.25">
      <c r="B7" s="84" t="s">
        <v>24</v>
      </c>
      <c r="C7" s="122"/>
      <c r="D7" s="123"/>
      <c r="E7" s="120"/>
      <c r="F7" s="236"/>
      <c r="G7" s="242"/>
      <c r="H7" s="236"/>
    </row>
    <row r="8" spans="2:8" x14ac:dyDescent="0.25">
      <c r="B8" s="121" t="s">
        <v>25</v>
      </c>
      <c r="C8" s="122" t="s">
        <v>22</v>
      </c>
      <c r="D8" s="123">
        <v>3159</v>
      </c>
      <c r="E8" s="120"/>
      <c r="F8" s="236"/>
      <c r="G8" s="242"/>
      <c r="H8" s="236"/>
    </row>
    <row r="9" spans="2:8" x14ac:dyDescent="0.25">
      <c r="B9" s="121" t="s">
        <v>26</v>
      </c>
      <c r="C9" s="122" t="s">
        <v>22</v>
      </c>
      <c r="D9" s="123"/>
      <c r="E9" s="120"/>
      <c r="F9" s="236"/>
      <c r="G9" s="242"/>
      <c r="H9" s="236"/>
    </row>
    <row r="10" spans="2:8" x14ac:dyDescent="0.25">
      <c r="B10" s="121" t="s">
        <v>233</v>
      </c>
      <c r="C10" s="122" t="s">
        <v>22</v>
      </c>
      <c r="D10" s="123"/>
      <c r="E10" s="120"/>
      <c r="F10" s="236"/>
      <c r="G10" s="242"/>
      <c r="H10" s="236"/>
    </row>
    <row r="11" spans="2:8" x14ac:dyDescent="0.25">
      <c r="B11" s="84" t="s">
        <v>231</v>
      </c>
      <c r="C11" s="122"/>
      <c r="D11" s="123"/>
      <c r="E11" s="120"/>
      <c r="F11" s="236"/>
      <c r="G11" s="242"/>
      <c r="H11" s="236"/>
    </row>
    <row r="12" spans="2:8" x14ac:dyDescent="0.25">
      <c r="B12" s="121" t="s">
        <v>234</v>
      </c>
      <c r="C12" s="122" t="s">
        <v>22</v>
      </c>
      <c r="D12" s="123">
        <v>368</v>
      </c>
      <c r="E12" s="120"/>
      <c r="F12" s="236"/>
      <c r="G12" s="242"/>
      <c r="H12" s="236"/>
    </row>
    <row r="13" spans="2:8" x14ac:dyDescent="0.25">
      <c r="B13" s="121" t="s">
        <v>235</v>
      </c>
      <c r="C13" s="122" t="s">
        <v>22</v>
      </c>
      <c r="D13" s="123">
        <f>578-368</f>
        <v>210</v>
      </c>
      <c r="E13" s="120"/>
      <c r="F13" s="236"/>
      <c r="G13" s="242"/>
      <c r="H13" s="236"/>
    </row>
    <row r="14" spans="2:8" x14ac:dyDescent="0.25">
      <c r="B14" s="84" t="s">
        <v>232</v>
      </c>
      <c r="C14" s="122"/>
      <c r="D14" s="123"/>
      <c r="E14" s="120"/>
      <c r="F14" s="236"/>
      <c r="G14" s="242"/>
      <c r="H14" s="236"/>
    </row>
    <row r="15" spans="2:8" x14ac:dyDescent="0.25">
      <c r="B15" s="121" t="s">
        <v>236</v>
      </c>
      <c r="C15" s="122" t="s">
        <v>22</v>
      </c>
      <c r="D15" s="123">
        <v>368</v>
      </c>
      <c r="E15" s="120"/>
      <c r="F15" s="236"/>
      <c r="G15" s="242"/>
      <c r="H15" s="236"/>
    </row>
    <row r="16" spans="2:8" x14ac:dyDescent="0.25">
      <c r="B16" s="121" t="s">
        <v>237</v>
      </c>
      <c r="C16" s="122" t="s">
        <v>22</v>
      </c>
      <c r="D16" s="123"/>
      <c r="E16" s="120"/>
      <c r="F16" s="236"/>
      <c r="G16" s="242"/>
      <c r="H16" s="236"/>
    </row>
    <row r="17" spans="2:9" x14ac:dyDescent="0.25">
      <c r="B17" s="124" t="s">
        <v>238</v>
      </c>
      <c r="C17" s="125" t="s">
        <v>22</v>
      </c>
      <c r="D17" s="126"/>
      <c r="E17" s="120"/>
      <c r="F17" s="237"/>
      <c r="G17" s="243"/>
      <c r="H17" s="237"/>
    </row>
    <row r="18" spans="2:9" x14ac:dyDescent="0.25">
      <c r="B18" s="127"/>
      <c r="C18" s="128"/>
      <c r="D18" s="76"/>
      <c r="E18" s="120"/>
    </row>
    <row r="20" spans="2:9" x14ac:dyDescent="0.25">
      <c r="B20" s="129" t="s">
        <v>28</v>
      </c>
      <c r="C20" s="118" t="s">
        <v>22</v>
      </c>
      <c r="D20" s="119"/>
      <c r="F20" s="238" t="s">
        <v>18</v>
      </c>
      <c r="G20" s="241"/>
      <c r="H20" s="238"/>
      <c r="I20" s="82" t="s">
        <v>385</v>
      </c>
    </row>
    <row r="21" spans="2:9" x14ac:dyDescent="0.25">
      <c r="B21" s="130" t="s">
        <v>239</v>
      </c>
      <c r="C21" s="122" t="s">
        <v>22</v>
      </c>
      <c r="D21" s="123"/>
      <c r="F21" s="239"/>
      <c r="G21" s="242"/>
      <c r="H21" s="239"/>
    </row>
    <row r="22" spans="2:9" x14ac:dyDescent="0.25">
      <c r="B22" s="121" t="s">
        <v>240</v>
      </c>
      <c r="C22" s="122" t="s">
        <v>22</v>
      </c>
      <c r="D22" s="123"/>
      <c r="F22" s="239"/>
      <c r="G22" s="242"/>
      <c r="H22" s="239"/>
    </row>
    <row r="23" spans="2:9" x14ac:dyDescent="0.25">
      <c r="B23" s="121" t="s">
        <v>241</v>
      </c>
      <c r="C23" s="122" t="s">
        <v>22</v>
      </c>
      <c r="D23" s="123"/>
      <c r="F23" s="239"/>
      <c r="G23" s="242"/>
      <c r="H23" s="239"/>
    </row>
    <row r="24" spans="2:9" x14ac:dyDescent="0.25">
      <c r="B24" s="131" t="s">
        <v>242</v>
      </c>
      <c r="C24" s="122" t="s">
        <v>46</v>
      </c>
      <c r="D24" s="123"/>
      <c r="F24" s="239"/>
      <c r="G24" s="242"/>
      <c r="H24" s="239"/>
    </row>
    <row r="25" spans="2:9" x14ac:dyDescent="0.25">
      <c r="B25" s="130" t="s">
        <v>29</v>
      </c>
      <c r="C25" s="122" t="s">
        <v>22</v>
      </c>
      <c r="D25" s="123"/>
      <c r="F25" s="239"/>
      <c r="G25" s="243"/>
      <c r="H25" s="239"/>
    </row>
    <row r="26" spans="2:9" x14ac:dyDescent="0.25">
      <c r="B26" s="130" t="s">
        <v>285</v>
      </c>
      <c r="C26" s="122" t="s">
        <v>46</v>
      </c>
      <c r="D26" s="132"/>
      <c r="F26" s="239"/>
      <c r="G26" s="71"/>
      <c r="H26" s="239"/>
    </row>
    <row r="27" spans="2:9" x14ac:dyDescent="0.25">
      <c r="B27" s="121" t="s">
        <v>18</v>
      </c>
      <c r="C27" s="122" t="s">
        <v>46</v>
      </c>
      <c r="D27" s="133"/>
      <c r="F27" s="239"/>
      <c r="G27" s="71"/>
      <c r="H27" s="239"/>
    </row>
    <row r="28" spans="2:9" x14ac:dyDescent="0.25">
      <c r="B28" s="121" t="s">
        <v>315</v>
      </c>
      <c r="C28" s="122" t="s">
        <v>46</v>
      </c>
      <c r="D28" s="133"/>
      <c r="F28" s="239"/>
      <c r="G28" s="71"/>
      <c r="H28" s="239"/>
    </row>
    <row r="29" spans="2:9" x14ac:dyDescent="0.25">
      <c r="B29" s="121" t="s">
        <v>316</v>
      </c>
      <c r="C29" s="122" t="s">
        <v>46</v>
      </c>
      <c r="D29" s="133"/>
      <c r="F29" s="239"/>
      <c r="G29" s="71"/>
      <c r="H29" s="239"/>
    </row>
    <row r="30" spans="2:9" x14ac:dyDescent="0.25">
      <c r="B30" s="121" t="s">
        <v>317</v>
      </c>
      <c r="C30" s="122" t="s">
        <v>46</v>
      </c>
      <c r="D30" s="133"/>
      <c r="F30" s="239"/>
      <c r="G30" s="71"/>
      <c r="H30" s="239"/>
    </row>
    <row r="31" spans="2:9" x14ac:dyDescent="0.25">
      <c r="B31" s="121" t="s">
        <v>315</v>
      </c>
      <c r="C31" s="122" t="s">
        <v>46</v>
      </c>
      <c r="D31" s="133"/>
      <c r="F31" s="239"/>
      <c r="G31" s="71"/>
      <c r="H31" s="239"/>
    </row>
    <row r="32" spans="2:9" x14ac:dyDescent="0.25">
      <c r="B32" s="124" t="s">
        <v>316</v>
      </c>
      <c r="C32" s="125" t="s">
        <v>22</v>
      </c>
      <c r="D32" s="126"/>
      <c r="F32" s="240"/>
      <c r="G32" s="112" t="s">
        <v>19</v>
      </c>
      <c r="H32" s="240"/>
    </row>
    <row r="34" spans="2:8" x14ac:dyDescent="0.25">
      <c r="B34" s="113" t="s">
        <v>243</v>
      </c>
      <c r="C34" s="113"/>
      <c r="D34" s="75"/>
      <c r="E34" s="134"/>
    </row>
    <row r="35" spans="2:8" x14ac:dyDescent="0.25">
      <c r="B35" s="129" t="s">
        <v>27</v>
      </c>
      <c r="C35" s="118"/>
      <c r="D35" s="119"/>
      <c r="F35" s="235" t="s">
        <v>44</v>
      </c>
      <c r="G35" s="244"/>
      <c r="H35" s="235"/>
    </row>
    <row r="36" spans="2:8" x14ac:dyDescent="0.25">
      <c r="B36" s="121" t="s">
        <v>227</v>
      </c>
      <c r="C36" s="122" t="s">
        <v>46</v>
      </c>
      <c r="D36" s="123">
        <v>0</v>
      </c>
      <c r="F36" s="236"/>
      <c r="G36" s="245"/>
      <c r="H36" s="236"/>
    </row>
    <row r="37" spans="2:8" x14ac:dyDescent="0.25">
      <c r="B37" s="121" t="s">
        <v>226</v>
      </c>
      <c r="C37" s="122" t="s">
        <v>46</v>
      </c>
      <c r="D37" s="123"/>
      <c r="F37" s="236"/>
      <c r="G37" s="245"/>
      <c r="H37" s="236"/>
    </row>
    <row r="38" spans="2:8" x14ac:dyDescent="0.25">
      <c r="B38" s="121" t="s">
        <v>228</v>
      </c>
      <c r="C38" s="122" t="s">
        <v>46</v>
      </c>
      <c r="D38" s="123"/>
      <c r="F38" s="236"/>
      <c r="G38" s="245"/>
      <c r="H38" s="236"/>
    </row>
    <row r="39" spans="2:8" x14ac:dyDescent="0.25">
      <c r="B39" s="130" t="s">
        <v>244</v>
      </c>
      <c r="C39" s="122" t="s">
        <v>46</v>
      </c>
      <c r="D39" s="123"/>
      <c r="F39" s="236"/>
      <c r="G39" s="245"/>
      <c r="H39" s="236"/>
    </row>
    <row r="40" spans="2:8" x14ac:dyDescent="0.25">
      <c r="B40" s="130" t="s">
        <v>245</v>
      </c>
      <c r="C40" s="122" t="s">
        <v>46</v>
      </c>
      <c r="D40" s="123"/>
      <c r="F40" s="236"/>
      <c r="G40" s="245"/>
      <c r="H40" s="236"/>
    </row>
    <row r="41" spans="2:8" x14ac:dyDescent="0.25">
      <c r="B41" s="135" t="s">
        <v>246</v>
      </c>
      <c r="C41" s="125" t="s">
        <v>22</v>
      </c>
      <c r="D41" s="126"/>
      <c r="F41" s="237"/>
      <c r="G41" s="246"/>
      <c r="H41" s="237"/>
    </row>
    <row r="43" spans="2:8" x14ac:dyDescent="0.25">
      <c r="B43" s="113" t="s">
        <v>321</v>
      </c>
    </row>
    <row r="44" spans="2:8" x14ac:dyDescent="0.25">
      <c r="B44" s="226" t="s">
        <v>322</v>
      </c>
      <c r="C44" s="228" t="s">
        <v>46</v>
      </c>
      <c r="D44" s="230">
        <v>3</v>
      </c>
      <c r="F44" s="235" t="s">
        <v>44</v>
      </c>
      <c r="G44" s="137" t="s">
        <v>360</v>
      </c>
      <c r="H44" s="112">
        <v>2011</v>
      </c>
    </row>
    <row r="45" spans="2:8" x14ac:dyDescent="0.25">
      <c r="B45" s="219"/>
      <c r="C45" s="221"/>
      <c r="D45" s="223"/>
      <c r="F45" s="236"/>
      <c r="G45" s="137" t="s">
        <v>374</v>
      </c>
      <c r="H45" s="67">
        <v>2013</v>
      </c>
    </row>
    <row r="46" spans="2:8" x14ac:dyDescent="0.25">
      <c r="B46" s="227"/>
      <c r="C46" s="229"/>
      <c r="D46" s="231"/>
      <c r="F46" s="236"/>
      <c r="G46" s="137" t="s">
        <v>375</v>
      </c>
      <c r="H46" s="67">
        <v>2015</v>
      </c>
    </row>
    <row r="47" spans="2:8" x14ac:dyDescent="0.25">
      <c r="B47" s="218" t="s">
        <v>323</v>
      </c>
      <c r="C47" s="220" t="s">
        <v>46</v>
      </c>
      <c r="D47" s="222">
        <v>2</v>
      </c>
      <c r="F47" s="236"/>
      <c r="G47" s="137" t="s">
        <v>369</v>
      </c>
      <c r="H47" s="235">
        <v>2014</v>
      </c>
    </row>
    <row r="48" spans="2:8" x14ac:dyDescent="0.25">
      <c r="B48" s="227"/>
      <c r="C48" s="229"/>
      <c r="D48" s="231"/>
      <c r="F48" s="236"/>
      <c r="G48" s="137" t="s">
        <v>368</v>
      </c>
      <c r="H48" s="237"/>
    </row>
    <row r="49" spans="2:8" x14ac:dyDescent="0.25">
      <c r="B49" s="84" t="s">
        <v>324</v>
      </c>
      <c r="C49" s="122" t="s">
        <v>46</v>
      </c>
      <c r="D49" s="133">
        <v>1</v>
      </c>
      <c r="F49" s="236"/>
      <c r="G49" s="137" t="s">
        <v>370</v>
      </c>
      <c r="H49" s="112">
        <v>2014</v>
      </c>
    </row>
    <row r="50" spans="2:8" x14ac:dyDescent="0.25">
      <c r="B50" s="84" t="s">
        <v>325</v>
      </c>
      <c r="C50" s="122" t="s">
        <v>46</v>
      </c>
      <c r="D50" s="133" t="s">
        <v>352</v>
      </c>
      <c r="F50" s="236"/>
      <c r="G50" s="137"/>
      <c r="H50" s="112"/>
    </row>
    <row r="51" spans="2:8" x14ac:dyDescent="0.25">
      <c r="B51" s="218" t="s">
        <v>327</v>
      </c>
      <c r="C51" s="220" t="s">
        <v>46</v>
      </c>
      <c r="D51" s="222">
        <v>3</v>
      </c>
      <c r="F51" s="236"/>
      <c r="G51" s="137" t="s">
        <v>360</v>
      </c>
      <c r="H51" s="112">
        <v>2012</v>
      </c>
    </row>
    <row r="52" spans="2:8" x14ac:dyDescent="0.25">
      <c r="B52" s="219"/>
      <c r="C52" s="221"/>
      <c r="D52" s="223"/>
      <c r="F52" s="236"/>
      <c r="G52" s="137" t="s">
        <v>376</v>
      </c>
      <c r="H52" s="112">
        <v>2011</v>
      </c>
    </row>
    <row r="53" spans="2:8" x14ac:dyDescent="0.25">
      <c r="B53" s="227"/>
      <c r="C53" s="229"/>
      <c r="D53" s="231"/>
      <c r="F53" s="236"/>
      <c r="G53" s="137" t="s">
        <v>377</v>
      </c>
      <c r="H53" s="112">
        <v>2011</v>
      </c>
    </row>
    <row r="54" spans="2:8" ht="30" x14ac:dyDescent="0.25">
      <c r="B54" s="224" t="s">
        <v>328</v>
      </c>
      <c r="C54" s="220" t="s">
        <v>46</v>
      </c>
      <c r="D54" s="222">
        <v>7</v>
      </c>
      <c r="F54" s="236"/>
      <c r="G54" s="169" t="s">
        <v>378</v>
      </c>
      <c r="H54" s="112">
        <v>2010</v>
      </c>
    </row>
    <row r="55" spans="2:8" x14ac:dyDescent="0.25">
      <c r="B55" s="225"/>
      <c r="C55" s="221"/>
      <c r="D55" s="223"/>
      <c r="F55" s="236"/>
      <c r="G55" s="137" t="s">
        <v>379</v>
      </c>
      <c r="H55" s="112">
        <v>2012</v>
      </c>
    </row>
    <row r="56" spans="2:8" ht="30" x14ac:dyDescent="0.25">
      <c r="B56" s="225"/>
      <c r="C56" s="221"/>
      <c r="D56" s="223"/>
      <c r="F56" s="236"/>
      <c r="G56" s="169" t="s">
        <v>380</v>
      </c>
      <c r="H56" s="112">
        <v>2013</v>
      </c>
    </row>
    <row r="57" spans="2:8" ht="30" x14ac:dyDescent="0.25">
      <c r="B57" s="225"/>
      <c r="C57" s="221"/>
      <c r="D57" s="223"/>
      <c r="F57" s="236"/>
      <c r="G57" s="169" t="s">
        <v>381</v>
      </c>
      <c r="H57" s="112">
        <v>2008</v>
      </c>
    </row>
    <row r="58" spans="2:8" ht="30" x14ac:dyDescent="0.25">
      <c r="B58" s="225"/>
      <c r="C58" s="221"/>
      <c r="D58" s="223"/>
      <c r="F58" s="236"/>
      <c r="G58" s="169" t="s">
        <v>382</v>
      </c>
      <c r="H58" s="112">
        <v>2008</v>
      </c>
    </row>
    <row r="59" spans="2:8" ht="30" x14ac:dyDescent="0.25">
      <c r="B59" s="225"/>
      <c r="C59" s="221"/>
      <c r="D59" s="223"/>
      <c r="F59" s="236"/>
      <c r="G59" s="169" t="s">
        <v>383</v>
      </c>
      <c r="H59" s="112">
        <v>2008</v>
      </c>
    </row>
    <row r="60" spans="2:8" ht="30" x14ac:dyDescent="0.25">
      <c r="B60" s="225"/>
      <c r="C60" s="221"/>
      <c r="D60" s="223"/>
      <c r="F60" s="236"/>
      <c r="G60" s="169" t="s">
        <v>384</v>
      </c>
      <c r="H60" s="112">
        <v>2015</v>
      </c>
    </row>
    <row r="61" spans="2:8" x14ac:dyDescent="0.25">
      <c r="B61" s="138" t="s">
        <v>326</v>
      </c>
      <c r="C61" s="139" t="s">
        <v>46</v>
      </c>
      <c r="D61" s="140"/>
      <c r="F61" s="237"/>
      <c r="G61" s="137"/>
      <c r="H61" s="112"/>
    </row>
    <row r="63" spans="2:8" x14ac:dyDescent="0.25">
      <c r="B63" s="78" t="s">
        <v>329</v>
      </c>
      <c r="C63" s="118" t="s">
        <v>46</v>
      </c>
      <c r="D63" s="136">
        <v>0</v>
      </c>
      <c r="F63" s="235" t="s">
        <v>44</v>
      </c>
      <c r="G63" s="141"/>
      <c r="H63" s="112"/>
    </row>
    <row r="64" spans="2:8" x14ac:dyDescent="0.25">
      <c r="B64" s="84" t="s">
        <v>330</v>
      </c>
      <c r="C64" s="122" t="s">
        <v>46</v>
      </c>
      <c r="D64" s="133">
        <v>0</v>
      </c>
      <c r="F64" s="236"/>
      <c r="G64" s="141"/>
      <c r="H64" s="112"/>
    </row>
    <row r="65" spans="2:10" x14ac:dyDescent="0.25">
      <c r="B65" s="218" t="s">
        <v>331</v>
      </c>
      <c r="C65" s="220" t="s">
        <v>46</v>
      </c>
      <c r="D65" s="222">
        <v>2</v>
      </c>
      <c r="F65" s="236"/>
      <c r="G65" s="167" t="s">
        <v>371</v>
      </c>
      <c r="H65" s="112">
        <v>2014</v>
      </c>
    </row>
    <row r="66" spans="2:10" x14ac:dyDescent="0.25">
      <c r="B66" s="219"/>
      <c r="C66" s="221"/>
      <c r="D66" s="223"/>
      <c r="F66" s="236"/>
      <c r="G66" s="167" t="s">
        <v>372</v>
      </c>
      <c r="H66" s="112">
        <v>2014</v>
      </c>
    </row>
    <row r="67" spans="2:10" x14ac:dyDescent="0.25">
      <c r="B67" s="142" t="s">
        <v>332</v>
      </c>
      <c r="C67" s="125" t="s">
        <v>46</v>
      </c>
      <c r="D67" s="143">
        <v>1</v>
      </c>
      <c r="F67" s="237"/>
      <c r="G67" s="168" t="s">
        <v>373</v>
      </c>
      <c r="H67" s="112">
        <v>2012</v>
      </c>
    </row>
    <row r="68" spans="2:10" x14ac:dyDescent="0.25">
      <c r="B68" s="144"/>
      <c r="C68" s="128"/>
      <c r="D68" s="145"/>
      <c r="F68" s="64"/>
      <c r="G68" s="146"/>
      <c r="H68" s="64"/>
    </row>
    <row r="69" spans="2:10" x14ac:dyDescent="0.25">
      <c r="B69" s="147" t="s">
        <v>224</v>
      </c>
    </row>
    <row r="70" spans="2:10" x14ac:dyDescent="0.25">
      <c r="B70" s="148" t="s">
        <v>333</v>
      </c>
      <c r="C70" s="149" t="s">
        <v>46</v>
      </c>
      <c r="D70" s="150"/>
      <c r="F70" s="151" t="s">
        <v>334</v>
      </c>
      <c r="G70" s="152"/>
      <c r="H70" s="153"/>
    </row>
    <row r="71" spans="2:10" x14ac:dyDescent="0.25">
      <c r="B71" s="147"/>
    </row>
    <row r="72" spans="2:10" ht="15.75" x14ac:dyDescent="0.25">
      <c r="B72" s="154" t="s">
        <v>30</v>
      </c>
      <c r="J72" s="63"/>
    </row>
    <row r="73" spans="2:10" x14ac:dyDescent="0.25">
      <c r="B73" s="129" t="s">
        <v>318</v>
      </c>
      <c r="C73" s="118" t="s">
        <v>22</v>
      </c>
      <c r="D73" s="119">
        <v>17</v>
      </c>
      <c r="F73" s="238" t="s">
        <v>18</v>
      </c>
      <c r="G73" s="238" t="s">
        <v>19</v>
      </c>
      <c r="H73" s="238"/>
    </row>
    <row r="74" spans="2:10" x14ac:dyDescent="0.25">
      <c r="B74" s="130" t="s">
        <v>31</v>
      </c>
      <c r="C74" s="122" t="s">
        <v>22</v>
      </c>
      <c r="D74" s="123"/>
      <c r="F74" s="239"/>
      <c r="G74" s="239"/>
      <c r="H74" s="239"/>
    </row>
    <row r="75" spans="2:10" x14ac:dyDescent="0.25">
      <c r="B75" s="121" t="s">
        <v>32</v>
      </c>
      <c r="C75" s="122" t="s">
        <v>22</v>
      </c>
      <c r="D75" s="123">
        <v>137</v>
      </c>
      <c r="F75" s="239"/>
      <c r="G75" s="239"/>
      <c r="H75" s="239"/>
    </row>
    <row r="76" spans="2:10" x14ac:dyDescent="0.25">
      <c r="B76" s="121" t="s">
        <v>33</v>
      </c>
      <c r="C76" s="122" t="s">
        <v>22</v>
      </c>
      <c r="D76" s="123">
        <v>2</v>
      </c>
      <c r="F76" s="239"/>
      <c r="G76" s="239"/>
      <c r="H76" s="239"/>
    </row>
    <row r="77" spans="2:10" x14ac:dyDescent="0.25">
      <c r="B77" s="121" t="s">
        <v>34</v>
      </c>
      <c r="C77" s="122" t="s">
        <v>22</v>
      </c>
      <c r="D77" s="123">
        <v>9</v>
      </c>
      <c r="F77" s="239"/>
      <c r="G77" s="239"/>
      <c r="H77" s="239"/>
    </row>
    <row r="78" spans="2:10" x14ac:dyDescent="0.25">
      <c r="B78" s="130" t="s">
        <v>35</v>
      </c>
      <c r="C78" s="122" t="s">
        <v>22</v>
      </c>
      <c r="D78" s="123"/>
      <c r="F78" s="239"/>
      <c r="G78" s="239"/>
      <c r="H78" s="239"/>
    </row>
    <row r="79" spans="2:10" x14ac:dyDescent="0.25">
      <c r="B79" s="121" t="s">
        <v>32</v>
      </c>
      <c r="C79" s="122" t="s">
        <v>22</v>
      </c>
      <c r="D79" s="123">
        <v>5</v>
      </c>
      <c r="F79" s="239"/>
      <c r="G79" s="239"/>
      <c r="H79" s="239"/>
    </row>
    <row r="80" spans="2:10" x14ac:dyDescent="0.25">
      <c r="B80" s="121" t="s">
        <v>33</v>
      </c>
      <c r="C80" s="122" t="s">
        <v>22</v>
      </c>
      <c r="D80" s="123">
        <v>3</v>
      </c>
      <c r="F80" s="239"/>
      <c r="G80" s="239"/>
      <c r="H80" s="239"/>
    </row>
    <row r="81" spans="2:10" x14ac:dyDescent="0.25">
      <c r="B81" s="121" t="s">
        <v>34</v>
      </c>
      <c r="C81" s="122" t="s">
        <v>22</v>
      </c>
      <c r="D81" s="123">
        <v>2</v>
      </c>
      <c r="F81" s="239"/>
      <c r="G81" s="239"/>
      <c r="H81" s="239"/>
    </row>
    <row r="82" spans="2:10" x14ac:dyDescent="0.25">
      <c r="B82" s="130" t="s">
        <v>36</v>
      </c>
      <c r="C82" s="122" t="s">
        <v>22</v>
      </c>
      <c r="D82" s="123">
        <v>13</v>
      </c>
      <c r="F82" s="239"/>
      <c r="G82" s="239"/>
      <c r="H82" s="239"/>
    </row>
    <row r="83" spans="2:10" x14ac:dyDescent="0.25">
      <c r="B83" s="130" t="s">
        <v>37</v>
      </c>
      <c r="C83" s="122" t="s">
        <v>22</v>
      </c>
      <c r="D83" s="123">
        <v>50</v>
      </c>
      <c r="F83" s="239"/>
      <c r="G83" s="239"/>
      <c r="H83" s="239"/>
    </row>
    <row r="84" spans="2:10" x14ac:dyDescent="0.25">
      <c r="B84" s="135" t="s">
        <v>38</v>
      </c>
      <c r="C84" s="125" t="s">
        <v>22</v>
      </c>
      <c r="D84" s="126">
        <v>17</v>
      </c>
      <c r="F84" s="240"/>
      <c r="G84" s="240"/>
      <c r="H84" s="240"/>
    </row>
    <row r="86" spans="2:10" x14ac:dyDescent="0.25">
      <c r="B86" s="113" t="s">
        <v>39</v>
      </c>
    </row>
    <row r="87" spans="2:10" x14ac:dyDescent="0.25">
      <c r="B87" s="129" t="s">
        <v>40</v>
      </c>
      <c r="C87" s="118" t="s">
        <v>22</v>
      </c>
      <c r="D87" s="119"/>
      <c r="F87" s="232" t="s">
        <v>18</v>
      </c>
      <c r="G87" s="235"/>
      <c r="H87" s="232"/>
      <c r="J87" s="103" t="s">
        <v>386</v>
      </c>
    </row>
    <row r="88" spans="2:10" x14ac:dyDescent="0.25">
      <c r="B88" s="130" t="s">
        <v>247</v>
      </c>
      <c r="C88" s="122" t="s">
        <v>22</v>
      </c>
      <c r="D88" s="123"/>
      <c r="F88" s="233"/>
      <c r="G88" s="236"/>
      <c r="H88" s="233"/>
    </row>
    <row r="89" spans="2:10" x14ac:dyDescent="0.25">
      <c r="B89" s="130" t="s">
        <v>248</v>
      </c>
      <c r="C89" s="122" t="s">
        <v>22</v>
      </c>
      <c r="D89" s="123"/>
      <c r="F89" s="233"/>
      <c r="G89" s="236"/>
      <c r="H89" s="233"/>
    </row>
    <row r="90" spans="2:10" ht="15.75" customHeight="1" x14ac:dyDescent="0.25">
      <c r="B90" s="155" t="s">
        <v>249</v>
      </c>
      <c r="C90" s="139" t="s">
        <v>22</v>
      </c>
      <c r="D90" s="156"/>
      <c r="F90" s="233"/>
      <c r="G90" s="236"/>
      <c r="H90" s="233"/>
    </row>
    <row r="91" spans="2:10" ht="15.75" customHeight="1" x14ac:dyDescent="0.25">
      <c r="B91" s="157"/>
      <c r="C91" s="128"/>
      <c r="D91" s="76"/>
      <c r="F91" s="233"/>
      <c r="G91" s="236"/>
      <c r="H91" s="233"/>
    </row>
    <row r="92" spans="2:10" ht="15.75" customHeight="1" x14ac:dyDescent="0.25">
      <c r="B92" s="158" t="s">
        <v>250</v>
      </c>
      <c r="C92" s="159" t="s">
        <v>46</v>
      </c>
      <c r="D92" s="160"/>
      <c r="F92" s="234"/>
      <c r="G92" s="237"/>
      <c r="H92" s="234"/>
    </row>
    <row r="94" spans="2:10" x14ac:dyDescent="0.25">
      <c r="B94" s="113" t="s">
        <v>41</v>
      </c>
    </row>
    <row r="95" spans="2:10" x14ac:dyDescent="0.25">
      <c r="B95" s="129" t="s">
        <v>42</v>
      </c>
      <c r="C95" s="118" t="s">
        <v>22</v>
      </c>
      <c r="D95" s="119">
        <v>0</v>
      </c>
      <c r="F95" s="236"/>
      <c r="G95" s="161"/>
      <c r="H95" s="87"/>
    </row>
    <row r="96" spans="2:10" x14ac:dyDescent="0.25">
      <c r="B96" s="130" t="s">
        <v>43</v>
      </c>
      <c r="C96" s="122" t="s">
        <v>46</v>
      </c>
      <c r="D96" s="119">
        <v>0</v>
      </c>
      <c r="F96" s="236"/>
      <c r="G96" s="161"/>
      <c r="H96" s="87"/>
    </row>
    <row r="97" spans="2:8" x14ac:dyDescent="0.25">
      <c r="B97" s="130" t="s">
        <v>251</v>
      </c>
      <c r="C97" s="122" t="s">
        <v>46</v>
      </c>
      <c r="D97" s="119">
        <v>0</v>
      </c>
      <c r="F97" s="236"/>
      <c r="G97" s="161"/>
      <c r="H97" s="87"/>
    </row>
    <row r="98" spans="2:8" x14ac:dyDescent="0.25">
      <c r="B98" s="130" t="s">
        <v>252</v>
      </c>
      <c r="C98" s="122" t="s">
        <v>46</v>
      </c>
      <c r="D98" s="123">
        <v>0</v>
      </c>
      <c r="F98" s="236"/>
      <c r="G98" s="170"/>
      <c r="H98" s="66"/>
    </row>
    <row r="99" spans="2:8" x14ac:dyDescent="0.25">
      <c r="B99" s="130" t="s">
        <v>253</v>
      </c>
      <c r="C99" s="122" t="s">
        <v>46</v>
      </c>
      <c r="D99" s="123">
        <v>0</v>
      </c>
      <c r="F99" s="236"/>
      <c r="G99" s="161"/>
      <c r="H99" s="87"/>
    </row>
    <row r="100" spans="2:8" x14ac:dyDescent="0.25">
      <c r="B100" s="130" t="s">
        <v>125</v>
      </c>
      <c r="C100" s="122" t="s">
        <v>22</v>
      </c>
      <c r="D100" s="123">
        <v>0</v>
      </c>
      <c r="F100" s="236"/>
      <c r="G100" s="161"/>
      <c r="H100" s="87"/>
    </row>
    <row r="101" spans="2:8" s="164" customFormat="1" x14ac:dyDescent="0.25">
      <c r="B101" s="162" t="s">
        <v>300</v>
      </c>
      <c r="C101" s="163" t="s">
        <v>46</v>
      </c>
      <c r="D101" s="123">
        <v>0</v>
      </c>
      <c r="F101" s="236"/>
      <c r="G101" s="165"/>
      <c r="H101" s="87"/>
    </row>
    <row r="102" spans="2:8" x14ac:dyDescent="0.25">
      <c r="B102" s="130" t="s">
        <v>301</v>
      </c>
      <c r="C102" s="122" t="s">
        <v>46</v>
      </c>
      <c r="D102" s="123">
        <v>0</v>
      </c>
      <c r="F102" s="236"/>
      <c r="G102" s="161"/>
      <c r="H102" s="87"/>
    </row>
    <row r="103" spans="2:8" x14ac:dyDescent="0.25">
      <c r="B103" s="130" t="s">
        <v>302</v>
      </c>
      <c r="C103" s="122" t="s">
        <v>46</v>
      </c>
      <c r="D103" s="123">
        <v>0</v>
      </c>
      <c r="F103" s="236"/>
      <c r="G103" s="161"/>
      <c r="H103" s="87"/>
    </row>
    <row r="104" spans="2:8" x14ac:dyDescent="0.25">
      <c r="B104" s="130" t="s">
        <v>303</v>
      </c>
      <c r="C104" s="122" t="s">
        <v>46</v>
      </c>
      <c r="D104" s="123">
        <v>0</v>
      </c>
      <c r="F104" s="236"/>
      <c r="G104" s="161"/>
      <c r="H104" s="87"/>
    </row>
    <row r="105" spans="2:8" x14ac:dyDescent="0.25">
      <c r="B105" s="130" t="s">
        <v>304</v>
      </c>
      <c r="C105" s="122" t="s">
        <v>46</v>
      </c>
      <c r="D105" s="123">
        <v>0</v>
      </c>
      <c r="F105" s="236"/>
      <c r="G105" s="161"/>
      <c r="H105" s="87"/>
    </row>
    <row r="106" spans="2:8" x14ac:dyDescent="0.25">
      <c r="B106" s="130" t="s">
        <v>305</v>
      </c>
      <c r="C106" s="122" t="s">
        <v>46</v>
      </c>
      <c r="D106" s="123">
        <v>0</v>
      </c>
      <c r="F106" s="236"/>
      <c r="G106" s="161"/>
      <c r="H106" s="87"/>
    </row>
    <row r="107" spans="2:8" x14ac:dyDescent="0.25">
      <c r="B107" s="130" t="s">
        <v>311</v>
      </c>
      <c r="C107" s="122" t="s">
        <v>46</v>
      </c>
      <c r="D107" s="123">
        <v>0</v>
      </c>
      <c r="F107" s="236"/>
      <c r="G107" s="161"/>
      <c r="H107" s="87"/>
    </row>
    <row r="108" spans="2:8" x14ac:dyDescent="0.25">
      <c r="B108" s="130" t="s">
        <v>306</v>
      </c>
      <c r="C108" s="122" t="s">
        <v>46</v>
      </c>
      <c r="D108" s="123">
        <v>0</v>
      </c>
      <c r="F108" s="236"/>
      <c r="G108" s="161"/>
      <c r="H108" s="87"/>
    </row>
    <row r="109" spans="2:8" x14ac:dyDescent="0.25">
      <c r="B109" s="130" t="s">
        <v>307</v>
      </c>
      <c r="C109" s="122" t="s">
        <v>46</v>
      </c>
      <c r="D109" s="123">
        <v>0</v>
      </c>
      <c r="F109" s="236"/>
      <c r="G109" s="161"/>
      <c r="H109" s="87"/>
    </row>
    <row r="110" spans="2:8" x14ac:dyDescent="0.25">
      <c r="B110" s="130" t="s">
        <v>308</v>
      </c>
      <c r="C110" s="122" t="s">
        <v>46</v>
      </c>
      <c r="D110" s="123">
        <v>0</v>
      </c>
      <c r="F110" s="236"/>
      <c r="G110" s="161"/>
      <c r="H110" s="87"/>
    </row>
    <row r="111" spans="2:8" x14ac:dyDescent="0.25">
      <c r="B111" s="130" t="s">
        <v>309</v>
      </c>
      <c r="C111" s="122" t="s">
        <v>46</v>
      </c>
      <c r="D111" s="123">
        <v>0</v>
      </c>
      <c r="F111" s="236"/>
      <c r="G111" s="161"/>
      <c r="H111" s="87"/>
    </row>
    <row r="112" spans="2:8" x14ac:dyDescent="0.25">
      <c r="B112" s="155" t="s">
        <v>310</v>
      </c>
      <c r="C112" s="139" t="s">
        <v>46</v>
      </c>
      <c r="D112" s="123">
        <v>0</v>
      </c>
      <c r="F112" s="237"/>
      <c r="G112" s="166"/>
      <c r="H112" s="111"/>
    </row>
  </sheetData>
  <mergeCells count="34">
    <mergeCell ref="F95:F112"/>
    <mergeCell ref="F4:F17"/>
    <mergeCell ref="G4:G17"/>
    <mergeCell ref="F20:F32"/>
    <mergeCell ref="G20:G25"/>
    <mergeCell ref="F35:F41"/>
    <mergeCell ref="G35:G41"/>
    <mergeCell ref="F73:F84"/>
    <mergeCell ref="G73:G84"/>
    <mergeCell ref="F87:F92"/>
    <mergeCell ref="G87:G92"/>
    <mergeCell ref="F44:F61"/>
    <mergeCell ref="F63:F67"/>
    <mergeCell ref="H87:H92"/>
    <mergeCell ref="H4:H17"/>
    <mergeCell ref="H20:H32"/>
    <mergeCell ref="H35:H41"/>
    <mergeCell ref="H73:H84"/>
    <mergeCell ref="H47:H48"/>
    <mergeCell ref="B44:B46"/>
    <mergeCell ref="C44:C46"/>
    <mergeCell ref="D44:D46"/>
    <mergeCell ref="B51:B53"/>
    <mergeCell ref="C51:C53"/>
    <mergeCell ref="D51:D53"/>
    <mergeCell ref="B47:B48"/>
    <mergeCell ref="C47:C48"/>
    <mergeCell ref="D47:D48"/>
    <mergeCell ref="B65:B66"/>
    <mergeCell ref="C65:C66"/>
    <mergeCell ref="D65:D66"/>
    <mergeCell ref="B54:B60"/>
    <mergeCell ref="C54:C60"/>
    <mergeCell ref="D54:D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1"/>
  <sheetViews>
    <sheetView workbookViewId="0">
      <pane ySplit="2" topLeftCell="A3" activePane="bottomLeft" state="frozen"/>
      <selection pane="bottomLeft" activeCell="I16" sqref="I16"/>
    </sheetView>
  </sheetViews>
  <sheetFormatPr defaultRowHeight="15" x14ac:dyDescent="0.25"/>
  <cols>
    <col min="1" max="1" width="38" customWidth="1"/>
    <col min="2" max="2" width="35.5703125" customWidth="1"/>
    <col min="3" max="3" width="7.5703125" customWidth="1"/>
    <col min="4" max="4" width="26.5703125" customWidth="1"/>
    <col min="5" max="5" width="16" customWidth="1"/>
    <col min="6" max="6" width="27.42578125" customWidth="1"/>
    <col min="7" max="7" width="17.5703125" customWidth="1"/>
    <col min="8" max="8" width="10.140625" customWidth="1"/>
    <col min="9" max="9" width="13.7109375" customWidth="1"/>
    <col min="11" max="11" width="22.5703125" bestFit="1" customWidth="1"/>
  </cols>
  <sheetData>
    <row r="2" spans="1:11" x14ac:dyDescent="0.25">
      <c r="A2" s="182"/>
      <c r="B2" s="182"/>
      <c r="C2" s="21" t="s">
        <v>13</v>
      </c>
      <c r="D2" s="21" t="s">
        <v>45</v>
      </c>
      <c r="E2" s="21"/>
      <c r="F2" s="31" t="s">
        <v>15</v>
      </c>
      <c r="G2" s="1" t="s">
        <v>16</v>
      </c>
      <c r="H2" s="1" t="s">
        <v>254</v>
      </c>
      <c r="I2" s="182"/>
      <c r="J2" s="182"/>
      <c r="K2" s="182"/>
    </row>
    <row r="3" spans="1:11" x14ac:dyDescent="0.25">
      <c r="A3" s="182"/>
      <c r="B3" s="21" t="s">
        <v>48</v>
      </c>
      <c r="C3" s="182"/>
      <c r="D3" s="182"/>
      <c r="E3" s="182"/>
      <c r="F3" s="182"/>
      <c r="G3" s="182"/>
      <c r="H3" s="182"/>
      <c r="I3" s="182"/>
      <c r="J3" s="182"/>
      <c r="K3" s="182"/>
    </row>
    <row r="4" spans="1:11" ht="30" x14ac:dyDescent="0.25">
      <c r="A4" s="183" t="s">
        <v>293</v>
      </c>
      <c r="B4" s="22" t="s">
        <v>49</v>
      </c>
      <c r="C4" s="197" t="s">
        <v>22</v>
      </c>
      <c r="D4" s="198">
        <v>36</v>
      </c>
      <c r="E4" s="32"/>
      <c r="F4" s="184" t="s">
        <v>50</v>
      </c>
      <c r="G4" s="247" t="s">
        <v>387</v>
      </c>
      <c r="H4" s="247">
        <v>2017</v>
      </c>
      <c r="I4" s="182"/>
      <c r="J4" s="182"/>
      <c r="K4" s="182"/>
    </row>
    <row r="5" spans="1:11" x14ac:dyDescent="0.25">
      <c r="A5" s="182"/>
      <c r="B5" s="24" t="s">
        <v>51</v>
      </c>
      <c r="C5" s="199" t="s">
        <v>22</v>
      </c>
      <c r="D5" s="200"/>
      <c r="E5" s="32"/>
      <c r="F5" s="185" t="s">
        <v>50</v>
      </c>
      <c r="G5" s="248"/>
      <c r="H5" s="248"/>
      <c r="I5" s="182"/>
      <c r="J5" s="182"/>
      <c r="K5" s="182"/>
    </row>
    <row r="6" spans="1:11" x14ac:dyDescent="0.25">
      <c r="A6" s="182"/>
      <c r="B6" s="24" t="s">
        <v>52</v>
      </c>
      <c r="C6" s="199" t="s">
        <v>22</v>
      </c>
      <c r="D6" s="200"/>
      <c r="E6" s="32"/>
      <c r="F6" s="185" t="s">
        <v>50</v>
      </c>
      <c r="G6" s="248"/>
      <c r="H6" s="248"/>
      <c r="I6" s="182"/>
      <c r="J6" s="182"/>
      <c r="K6" s="182"/>
    </row>
    <row r="7" spans="1:11" x14ac:dyDescent="0.25">
      <c r="A7" s="182"/>
      <c r="B7" s="24" t="s">
        <v>53</v>
      </c>
      <c r="C7" s="199" t="s">
        <v>22</v>
      </c>
      <c r="D7" s="200">
        <v>563</v>
      </c>
      <c r="E7" s="32"/>
      <c r="F7" s="185" t="s">
        <v>50</v>
      </c>
      <c r="G7" s="248"/>
      <c r="H7" s="248"/>
      <c r="I7" s="182"/>
      <c r="J7" s="182"/>
      <c r="K7" s="182"/>
    </row>
    <row r="8" spans="1:11" x14ac:dyDescent="0.25">
      <c r="A8" s="182"/>
      <c r="B8" s="24" t="s">
        <v>54</v>
      </c>
      <c r="C8" s="199" t="s">
        <v>22</v>
      </c>
      <c r="D8" s="200"/>
      <c r="E8" s="32"/>
      <c r="F8" s="185" t="s">
        <v>50</v>
      </c>
      <c r="G8" s="248"/>
      <c r="H8" s="248"/>
      <c r="I8" s="182"/>
      <c r="J8" s="182"/>
      <c r="K8" s="182"/>
    </row>
    <row r="9" spans="1:11" x14ac:dyDescent="0.25">
      <c r="A9" s="182"/>
      <c r="B9" s="24" t="s">
        <v>55</v>
      </c>
      <c r="C9" s="199" t="s">
        <v>22</v>
      </c>
      <c r="D9" s="200"/>
      <c r="E9" s="32"/>
      <c r="F9" s="185" t="s">
        <v>50</v>
      </c>
      <c r="G9" s="248"/>
      <c r="H9" s="248"/>
      <c r="I9" s="182"/>
      <c r="J9" s="182"/>
      <c r="K9" s="182"/>
    </row>
    <row r="10" spans="1:11" x14ac:dyDescent="0.25">
      <c r="A10" s="182"/>
      <c r="B10" s="24" t="s">
        <v>56</v>
      </c>
      <c r="C10" s="199" t="s">
        <v>22</v>
      </c>
      <c r="D10" s="200"/>
      <c r="E10" s="32"/>
      <c r="F10" s="185" t="s">
        <v>50</v>
      </c>
      <c r="G10" s="248"/>
      <c r="H10" s="248"/>
      <c r="I10" s="182"/>
      <c r="J10" s="182"/>
      <c r="K10" s="182"/>
    </row>
    <row r="11" spans="1:11" x14ac:dyDescent="0.25">
      <c r="A11" s="182"/>
      <c r="B11" s="24" t="s">
        <v>57</v>
      </c>
      <c r="C11" s="199" t="s">
        <v>22</v>
      </c>
      <c r="D11" s="200"/>
      <c r="E11" s="32"/>
      <c r="F11" s="185" t="s">
        <v>50</v>
      </c>
      <c r="G11" s="248"/>
      <c r="H11" s="248"/>
      <c r="I11" s="182"/>
      <c r="J11" s="182"/>
      <c r="K11" s="182"/>
    </row>
    <row r="12" spans="1:11" x14ac:dyDescent="0.25">
      <c r="A12" s="182"/>
      <c r="B12" s="24" t="s">
        <v>58</v>
      </c>
      <c r="C12" s="199" t="s">
        <v>22</v>
      </c>
      <c r="D12" s="200">
        <v>16</v>
      </c>
      <c r="E12" s="32"/>
      <c r="F12" s="185" t="s">
        <v>50</v>
      </c>
      <c r="G12" s="248"/>
      <c r="H12" s="248"/>
      <c r="I12" s="182"/>
      <c r="J12" s="182"/>
      <c r="K12" s="182"/>
    </row>
    <row r="13" spans="1:11" x14ac:dyDescent="0.25">
      <c r="A13" s="182"/>
      <c r="B13" s="24" t="s">
        <v>59</v>
      </c>
      <c r="C13" s="199" t="s">
        <v>22</v>
      </c>
      <c r="D13" s="200">
        <v>1</v>
      </c>
      <c r="E13" s="32"/>
      <c r="F13" s="185" t="s">
        <v>50</v>
      </c>
      <c r="G13" s="248"/>
      <c r="H13" s="248"/>
      <c r="I13" s="182"/>
      <c r="J13" s="182"/>
      <c r="K13" s="182"/>
    </row>
    <row r="14" spans="1:11" x14ac:dyDescent="0.25">
      <c r="A14" s="182"/>
      <c r="B14" s="24" t="s">
        <v>60</v>
      </c>
      <c r="C14" s="199" t="s">
        <v>22</v>
      </c>
      <c r="D14" s="200">
        <v>17</v>
      </c>
      <c r="E14" s="32"/>
      <c r="F14" s="185" t="s">
        <v>50</v>
      </c>
      <c r="G14" s="248"/>
      <c r="H14" s="248"/>
      <c r="I14" s="182"/>
      <c r="J14" s="182"/>
      <c r="K14" s="182"/>
    </row>
    <row r="15" spans="1:11" x14ac:dyDescent="0.25">
      <c r="A15" s="182"/>
      <c r="B15" s="24" t="s">
        <v>61</v>
      </c>
      <c r="C15" s="199" t="s">
        <v>22</v>
      </c>
      <c r="D15" s="200"/>
      <c r="E15" s="32"/>
      <c r="F15" s="185" t="s">
        <v>50</v>
      </c>
      <c r="G15" s="248"/>
      <c r="H15" s="248"/>
      <c r="I15" s="182"/>
      <c r="J15" s="182"/>
      <c r="K15" s="182"/>
    </row>
    <row r="16" spans="1:11" x14ac:dyDescent="0.25">
      <c r="A16" s="182"/>
      <c r="B16" s="24" t="s">
        <v>62</v>
      </c>
      <c r="C16" s="199" t="s">
        <v>22</v>
      </c>
      <c r="D16" s="200"/>
      <c r="E16" s="32"/>
      <c r="F16" s="185" t="s">
        <v>50</v>
      </c>
      <c r="G16" s="248"/>
      <c r="H16" s="248"/>
      <c r="I16" s="182"/>
      <c r="J16" s="182"/>
      <c r="K16" s="182"/>
    </row>
    <row r="17" spans="1:13" ht="30" x14ac:dyDescent="0.25">
      <c r="A17" s="183" t="s">
        <v>294</v>
      </c>
      <c r="B17" s="24" t="s">
        <v>63</v>
      </c>
      <c r="C17" s="199" t="s">
        <v>22</v>
      </c>
      <c r="D17" s="200">
        <v>158</v>
      </c>
      <c r="E17" s="32"/>
      <c r="F17" s="185" t="s">
        <v>50</v>
      </c>
      <c r="G17" s="248"/>
      <c r="H17" s="248"/>
      <c r="I17" s="182"/>
      <c r="J17" s="182"/>
      <c r="K17" s="182"/>
    </row>
    <row r="18" spans="1:13" x14ac:dyDescent="0.25">
      <c r="A18" s="182"/>
      <c r="B18" s="24" t="s">
        <v>64</v>
      </c>
      <c r="C18" s="199" t="s">
        <v>22</v>
      </c>
      <c r="D18" s="200">
        <v>4351</v>
      </c>
      <c r="E18" s="32"/>
      <c r="F18" s="185" t="s">
        <v>50</v>
      </c>
      <c r="G18" s="248"/>
      <c r="H18" s="248"/>
      <c r="I18" s="182"/>
      <c r="J18" s="182"/>
      <c r="K18" s="182"/>
    </row>
    <row r="19" spans="1:13" x14ac:dyDescent="0.25">
      <c r="A19" s="182"/>
      <c r="B19" s="58" t="s">
        <v>65</v>
      </c>
      <c r="C19" s="201" t="s">
        <v>22</v>
      </c>
      <c r="D19" s="202">
        <v>7</v>
      </c>
      <c r="E19" s="32"/>
      <c r="F19" s="186" t="s">
        <v>50</v>
      </c>
      <c r="G19" s="249"/>
      <c r="H19" s="249"/>
      <c r="I19" s="182"/>
      <c r="J19" s="182"/>
      <c r="K19" s="182"/>
    </row>
    <row r="20" spans="1:13" x14ac:dyDescent="0.25">
      <c r="A20" s="182"/>
      <c r="B20" s="32"/>
      <c r="C20" s="203"/>
      <c r="D20" s="203"/>
      <c r="E20" s="32"/>
      <c r="F20" s="187"/>
      <c r="G20" s="187"/>
      <c r="H20" s="187"/>
      <c r="I20" s="182"/>
      <c r="J20" s="182"/>
      <c r="K20" s="182"/>
    </row>
    <row r="21" spans="1:13" x14ac:dyDescent="0.25">
      <c r="A21" s="182"/>
      <c r="B21" s="62" t="s">
        <v>292</v>
      </c>
      <c r="C21" s="182"/>
      <c r="D21" s="182"/>
      <c r="E21" s="182"/>
      <c r="F21" s="182"/>
      <c r="G21" s="182"/>
      <c r="H21" s="182"/>
      <c r="I21" s="182"/>
      <c r="J21" s="182"/>
      <c r="K21" s="182"/>
    </row>
    <row r="22" spans="1:13" x14ac:dyDescent="0.25">
      <c r="A22" s="182"/>
      <c r="B22" s="62"/>
      <c r="C22" s="32"/>
      <c r="D22" s="32"/>
      <c r="E22" s="32"/>
      <c r="F22" s="182"/>
      <c r="G22" s="182"/>
      <c r="H22" s="182"/>
      <c r="I22" s="182"/>
      <c r="J22" s="182"/>
      <c r="K22" s="182"/>
    </row>
    <row r="23" spans="1:13" x14ac:dyDescent="0.25">
      <c r="A23" s="182"/>
      <c r="B23" s="22" t="s">
        <v>137</v>
      </c>
      <c r="C23" s="197" t="s">
        <v>46</v>
      </c>
      <c r="D23" s="204">
        <v>11</v>
      </c>
      <c r="E23" s="182"/>
      <c r="F23" s="188" t="s">
        <v>50</v>
      </c>
      <c r="G23" s="250" t="s">
        <v>388</v>
      </c>
      <c r="H23" s="247" t="s">
        <v>391</v>
      </c>
      <c r="I23" s="182"/>
      <c r="J23" s="182"/>
      <c r="K23" s="182"/>
    </row>
    <row r="24" spans="1:13" x14ac:dyDescent="0.25">
      <c r="A24" s="182"/>
      <c r="B24" s="24" t="s">
        <v>138</v>
      </c>
      <c r="C24" s="199" t="s">
        <v>46</v>
      </c>
      <c r="D24" s="205">
        <v>45</v>
      </c>
      <c r="E24" s="182"/>
      <c r="F24" s="189" t="s">
        <v>50</v>
      </c>
      <c r="G24" s="251"/>
      <c r="H24" s="248"/>
      <c r="I24" s="182"/>
      <c r="J24" s="182"/>
      <c r="K24" s="182"/>
    </row>
    <row r="25" spans="1:13" x14ac:dyDescent="0.25">
      <c r="A25" s="182"/>
      <c r="B25" s="24" t="s">
        <v>139</v>
      </c>
      <c r="C25" s="199" t="s">
        <v>46</v>
      </c>
      <c r="D25" s="205">
        <v>6</v>
      </c>
      <c r="E25" s="182"/>
      <c r="F25" s="189" t="s">
        <v>50</v>
      </c>
      <c r="G25" s="251"/>
      <c r="H25" s="248"/>
      <c r="I25" s="182"/>
      <c r="J25" s="182"/>
      <c r="K25" s="182"/>
    </row>
    <row r="26" spans="1:13" x14ac:dyDescent="0.25">
      <c r="A26" s="182"/>
      <c r="B26" s="45" t="s">
        <v>140</v>
      </c>
      <c r="C26" s="206" t="s">
        <v>46</v>
      </c>
      <c r="D26" s="207">
        <v>2</v>
      </c>
      <c r="E26" s="182"/>
      <c r="F26" s="190" t="s">
        <v>50</v>
      </c>
      <c r="G26" s="252"/>
      <c r="H26" s="249"/>
      <c r="I26" s="182"/>
      <c r="J26" s="182"/>
      <c r="K26" s="182"/>
    </row>
    <row r="27" spans="1:13" x14ac:dyDescent="0.25">
      <c r="A27" s="182"/>
      <c r="B27" s="62"/>
      <c r="C27" s="32"/>
      <c r="D27" s="32"/>
      <c r="E27" s="32"/>
      <c r="F27" s="182"/>
      <c r="G27" s="182"/>
      <c r="H27" s="182"/>
      <c r="I27" s="182"/>
      <c r="J27" s="182"/>
      <c r="K27" s="182"/>
    </row>
    <row r="28" spans="1:13" x14ac:dyDescent="0.25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</row>
    <row r="29" spans="1:13" x14ac:dyDescent="0.25">
      <c r="A29" s="182"/>
      <c r="B29" s="21" t="s">
        <v>204</v>
      </c>
      <c r="C29" s="182"/>
      <c r="D29" s="182"/>
      <c r="E29" s="182"/>
      <c r="F29" s="182"/>
      <c r="G29" s="182"/>
      <c r="H29" s="182"/>
      <c r="I29" s="182"/>
      <c r="J29" s="182"/>
      <c r="K29" s="182"/>
    </row>
    <row r="30" spans="1:13" x14ac:dyDescent="0.25">
      <c r="A30" s="182"/>
      <c r="B30" s="21" t="s">
        <v>205</v>
      </c>
      <c r="C30" s="182"/>
      <c r="D30" s="181" t="s">
        <v>107</v>
      </c>
      <c r="E30" s="259" t="s">
        <v>66</v>
      </c>
      <c r="F30" s="259"/>
      <c r="G30" s="181" t="s">
        <v>67</v>
      </c>
      <c r="H30" s="182"/>
      <c r="I30" s="182"/>
      <c r="J30" s="182"/>
      <c r="K30" s="182"/>
    </row>
    <row r="31" spans="1:13" x14ac:dyDescent="0.25">
      <c r="A31" s="182"/>
      <c r="B31" s="22" t="s">
        <v>210</v>
      </c>
      <c r="C31" s="197" t="s">
        <v>68</v>
      </c>
      <c r="D31" s="208">
        <v>2722.25</v>
      </c>
      <c r="E31" s="182"/>
      <c r="F31" s="208">
        <v>1027.5</v>
      </c>
      <c r="G31" s="208">
        <v>1700.55</v>
      </c>
      <c r="H31" s="253">
        <v>2017</v>
      </c>
      <c r="I31" s="264" t="s">
        <v>389</v>
      </c>
      <c r="J31" s="264"/>
      <c r="K31" s="191"/>
      <c r="L31" s="46"/>
      <c r="M31" s="46"/>
    </row>
    <row r="32" spans="1:13" x14ac:dyDescent="0.25">
      <c r="A32" s="182"/>
      <c r="B32" s="24" t="s">
        <v>211</v>
      </c>
      <c r="C32" s="199" t="s">
        <v>68</v>
      </c>
      <c r="D32" s="209">
        <v>4707.4499999999971</v>
      </c>
      <c r="E32" s="182"/>
      <c r="F32" s="210">
        <v>1533.5</v>
      </c>
      <c r="G32" s="210">
        <v>3159.1499999999983</v>
      </c>
      <c r="H32" s="253"/>
      <c r="I32" s="264"/>
      <c r="J32" s="264"/>
      <c r="K32" s="191"/>
      <c r="L32" s="46"/>
      <c r="M32" s="46"/>
    </row>
    <row r="33" spans="1:13" x14ac:dyDescent="0.25">
      <c r="A33" s="182"/>
      <c r="B33" s="24" t="s">
        <v>212</v>
      </c>
      <c r="C33" s="199" t="s">
        <v>22</v>
      </c>
      <c r="D33" s="179">
        <v>772540</v>
      </c>
      <c r="E33" s="182"/>
      <c r="F33" s="210">
        <f>D33-G33</f>
        <v>343590</v>
      </c>
      <c r="G33" s="210">
        <v>428950</v>
      </c>
      <c r="H33" s="253"/>
      <c r="I33" s="264"/>
      <c r="J33" s="264"/>
      <c r="K33" s="191"/>
      <c r="L33" s="46"/>
      <c r="M33" s="46"/>
    </row>
    <row r="34" spans="1:13" x14ac:dyDescent="0.25">
      <c r="A34" s="182"/>
      <c r="B34" s="24" t="s">
        <v>213</v>
      </c>
      <c r="C34" s="199" t="s">
        <v>68</v>
      </c>
      <c r="D34" s="209"/>
      <c r="E34" s="210"/>
      <c r="F34" s="210"/>
      <c r="G34" s="211"/>
      <c r="H34" s="253"/>
      <c r="I34" s="264"/>
      <c r="J34" s="264"/>
      <c r="K34" s="191"/>
      <c r="L34" s="46"/>
      <c r="M34" s="46"/>
    </row>
    <row r="35" spans="1:13" x14ac:dyDescent="0.25">
      <c r="A35" s="182"/>
      <c r="B35" s="24" t="s">
        <v>214</v>
      </c>
      <c r="C35" s="199" t="s">
        <v>68</v>
      </c>
      <c r="D35" s="209">
        <v>2357</v>
      </c>
      <c r="E35" s="210"/>
      <c r="F35" s="192">
        <f>D35-G35</f>
        <v>142</v>
      </c>
      <c r="G35" s="210">
        <v>2215</v>
      </c>
      <c r="H35" s="253"/>
      <c r="I35" s="264"/>
      <c r="J35" s="264"/>
      <c r="K35" s="191"/>
      <c r="L35" s="46"/>
      <c r="M35" s="46"/>
    </row>
    <row r="36" spans="1:13" x14ac:dyDescent="0.25">
      <c r="A36" s="182"/>
      <c r="B36" s="24" t="s">
        <v>215</v>
      </c>
      <c r="C36" s="199" t="s">
        <v>68</v>
      </c>
      <c r="D36" s="212"/>
      <c r="E36" s="210"/>
      <c r="F36" s="210"/>
      <c r="G36" s="211"/>
      <c r="H36" s="253"/>
      <c r="I36" s="264"/>
      <c r="J36" s="264"/>
      <c r="K36" s="191"/>
      <c r="L36" s="46"/>
      <c r="M36" s="46"/>
    </row>
    <row r="37" spans="1:13" x14ac:dyDescent="0.25">
      <c r="A37" s="182"/>
      <c r="B37" s="24" t="s">
        <v>216</v>
      </c>
      <c r="C37" s="199" t="s">
        <v>68</v>
      </c>
      <c r="D37" s="193">
        <v>287</v>
      </c>
      <c r="E37" s="210"/>
      <c r="F37" s="210">
        <f>D37-G37</f>
        <v>27</v>
      </c>
      <c r="G37" s="211">
        <v>260</v>
      </c>
      <c r="H37" s="253"/>
      <c r="I37" s="264"/>
      <c r="J37" s="264"/>
      <c r="K37" s="191"/>
      <c r="L37" s="46"/>
      <c r="M37" s="46"/>
    </row>
    <row r="38" spans="1:13" x14ac:dyDescent="0.25">
      <c r="A38" s="182"/>
      <c r="B38" s="24" t="s">
        <v>57</v>
      </c>
      <c r="C38" s="199" t="s">
        <v>68</v>
      </c>
      <c r="D38" s="199"/>
      <c r="E38" s="210"/>
      <c r="F38" s="210"/>
      <c r="G38" s="211"/>
      <c r="H38" s="253"/>
      <c r="I38" s="264"/>
      <c r="J38" s="264"/>
      <c r="K38" s="191"/>
      <c r="L38" s="46"/>
      <c r="M38" s="46"/>
    </row>
    <row r="39" spans="1:13" x14ac:dyDescent="0.25">
      <c r="A39" s="182"/>
      <c r="B39" s="24" t="s">
        <v>217</v>
      </c>
      <c r="C39" s="199" t="s">
        <v>68</v>
      </c>
      <c r="D39" s="199"/>
      <c r="E39" s="210"/>
      <c r="F39" s="210"/>
      <c r="G39" s="211"/>
      <c r="H39" s="253"/>
      <c r="I39" s="264"/>
      <c r="J39" s="264"/>
      <c r="K39" s="191"/>
      <c r="L39" s="46"/>
      <c r="M39" s="46"/>
    </row>
    <row r="40" spans="1:13" x14ac:dyDescent="0.25">
      <c r="A40" s="182"/>
      <c r="B40" s="24" t="s">
        <v>218</v>
      </c>
      <c r="C40" s="199" t="s">
        <v>68</v>
      </c>
      <c r="D40" s="199"/>
      <c r="E40" s="262"/>
      <c r="F40" s="262"/>
      <c r="G40" s="211"/>
      <c r="H40" s="253"/>
      <c r="I40" s="264"/>
      <c r="J40" s="264"/>
      <c r="K40" s="191"/>
      <c r="L40" s="46"/>
      <c r="M40" s="46"/>
    </row>
    <row r="41" spans="1:13" x14ac:dyDescent="0.25">
      <c r="A41" s="182"/>
      <c r="B41" s="45" t="s">
        <v>219</v>
      </c>
      <c r="C41" s="206" t="s">
        <v>68</v>
      </c>
      <c r="D41" s="206"/>
      <c r="E41" s="263"/>
      <c r="F41" s="263"/>
      <c r="G41" s="213"/>
      <c r="H41" s="253"/>
      <c r="I41" s="264"/>
      <c r="J41" s="264"/>
      <c r="K41" s="191"/>
      <c r="L41" s="46"/>
      <c r="M41" s="46"/>
    </row>
    <row r="42" spans="1:13" x14ac:dyDescent="0.25">
      <c r="A42" s="182"/>
      <c r="B42" s="45"/>
      <c r="C42" s="182"/>
      <c r="D42" s="21" t="s">
        <v>206</v>
      </c>
      <c r="E42" s="56" t="s">
        <v>66</v>
      </c>
      <c r="F42" s="182"/>
      <c r="G42" s="57" t="s">
        <v>67</v>
      </c>
      <c r="H42" s="260" t="s">
        <v>207</v>
      </c>
      <c r="I42" s="261"/>
      <c r="J42" s="182"/>
      <c r="K42" s="191"/>
      <c r="L42" s="46"/>
      <c r="M42" s="46"/>
    </row>
    <row r="43" spans="1:13" x14ac:dyDescent="0.25">
      <c r="A43" s="182"/>
      <c r="B43" s="194" t="s">
        <v>208</v>
      </c>
      <c r="C43" s="214" t="s">
        <v>209</v>
      </c>
      <c r="D43" s="195">
        <v>158387</v>
      </c>
      <c r="E43" s="195">
        <v>1905</v>
      </c>
      <c r="F43" s="196"/>
      <c r="G43" s="195">
        <v>100705</v>
      </c>
      <c r="H43" s="254">
        <v>54205</v>
      </c>
      <c r="I43" s="255"/>
      <c r="J43" s="265" t="s">
        <v>389</v>
      </c>
      <c r="K43" s="265"/>
      <c r="L43" s="180">
        <v>2017</v>
      </c>
      <c r="M43" s="46"/>
    </row>
    <row r="44" spans="1:13" x14ac:dyDescent="0.25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</row>
    <row r="45" spans="1:13" x14ac:dyDescent="0.25">
      <c r="A45" s="182"/>
      <c r="B45" s="21" t="s">
        <v>277</v>
      </c>
      <c r="C45" s="182"/>
      <c r="D45" s="182"/>
      <c r="E45" s="182"/>
      <c r="F45" s="182"/>
      <c r="G45" s="182"/>
      <c r="H45" s="182"/>
      <c r="I45" s="182"/>
      <c r="J45" s="182"/>
      <c r="K45" s="182"/>
    </row>
    <row r="46" spans="1:13" x14ac:dyDescent="0.25">
      <c r="A46" s="182"/>
      <c r="B46" s="22" t="s">
        <v>278</v>
      </c>
      <c r="C46" s="197" t="s">
        <v>46</v>
      </c>
      <c r="D46" s="215"/>
      <c r="E46" s="182"/>
      <c r="F46" s="256" t="s">
        <v>50</v>
      </c>
      <c r="G46" s="256" t="s">
        <v>390</v>
      </c>
      <c r="H46" s="250" t="s">
        <v>391</v>
      </c>
      <c r="I46" s="182"/>
      <c r="J46" s="182"/>
      <c r="K46" s="182"/>
    </row>
    <row r="47" spans="1:13" x14ac:dyDescent="0.25">
      <c r="A47" s="182"/>
      <c r="B47" s="24" t="s">
        <v>279</v>
      </c>
      <c r="C47" s="199" t="s">
        <v>46</v>
      </c>
      <c r="D47" s="216">
        <v>5</v>
      </c>
      <c r="E47" s="182"/>
      <c r="F47" s="257"/>
      <c r="G47" s="257"/>
      <c r="H47" s="251"/>
      <c r="I47" s="182"/>
      <c r="J47" s="182"/>
      <c r="K47" s="182"/>
    </row>
    <row r="48" spans="1:13" x14ac:dyDescent="0.25">
      <c r="A48" s="182"/>
      <c r="B48" s="24" t="s">
        <v>280</v>
      </c>
      <c r="C48" s="199" t="s">
        <v>46</v>
      </c>
      <c r="D48" s="216">
        <v>26</v>
      </c>
      <c r="E48" s="182"/>
      <c r="F48" s="257"/>
      <c r="G48" s="257"/>
      <c r="H48" s="251"/>
      <c r="I48" s="182"/>
      <c r="J48" s="182"/>
      <c r="K48" s="182"/>
    </row>
    <row r="49" spans="1:11" x14ac:dyDescent="0.25">
      <c r="A49" s="182"/>
      <c r="B49" s="24" t="s">
        <v>281</v>
      </c>
      <c r="C49" s="199" t="s">
        <v>46</v>
      </c>
      <c r="D49" s="216">
        <v>18000</v>
      </c>
      <c r="E49" s="182"/>
      <c r="F49" s="257"/>
      <c r="G49" s="257"/>
      <c r="H49" s="251"/>
      <c r="I49" s="182"/>
      <c r="J49" s="182"/>
      <c r="K49" s="182"/>
    </row>
    <row r="50" spans="1:11" x14ac:dyDescent="0.25">
      <c r="A50" s="182"/>
      <c r="B50" s="24" t="s">
        <v>282</v>
      </c>
      <c r="C50" s="199" t="s">
        <v>46</v>
      </c>
      <c r="D50" s="216">
        <v>3</v>
      </c>
      <c r="E50" s="182"/>
      <c r="F50" s="257"/>
      <c r="G50" s="257"/>
      <c r="H50" s="251"/>
      <c r="I50" s="182"/>
      <c r="J50" s="182"/>
      <c r="K50" s="182"/>
    </row>
    <row r="51" spans="1:11" x14ac:dyDescent="0.25">
      <c r="A51" s="183" t="s">
        <v>296</v>
      </c>
      <c r="B51" s="24" t="s">
        <v>312</v>
      </c>
      <c r="C51" s="199" t="s">
        <v>46</v>
      </c>
      <c r="D51" s="216"/>
      <c r="E51" s="182"/>
      <c r="F51" s="257"/>
      <c r="G51" s="257"/>
      <c r="H51" s="251"/>
      <c r="I51" s="182"/>
      <c r="J51" s="182"/>
      <c r="K51" s="182"/>
    </row>
    <row r="52" spans="1:11" x14ac:dyDescent="0.25">
      <c r="A52" s="183" t="s">
        <v>296</v>
      </c>
      <c r="B52" s="24" t="s">
        <v>295</v>
      </c>
      <c r="C52" s="199" t="s">
        <v>46</v>
      </c>
      <c r="D52" s="216">
        <v>90000</v>
      </c>
      <c r="E52" s="182"/>
      <c r="F52" s="257"/>
      <c r="G52" s="257"/>
      <c r="H52" s="251"/>
      <c r="I52" s="182"/>
      <c r="J52" s="182"/>
      <c r="K52" s="182"/>
    </row>
    <row r="53" spans="1:11" x14ac:dyDescent="0.25">
      <c r="A53" s="182"/>
      <c r="B53" s="45" t="s">
        <v>283</v>
      </c>
      <c r="C53" s="206" t="s">
        <v>46</v>
      </c>
      <c r="D53" s="217"/>
      <c r="E53" s="182"/>
      <c r="F53" s="258"/>
      <c r="G53" s="258"/>
      <c r="H53" s="252"/>
      <c r="I53" s="182"/>
      <c r="J53" s="182"/>
      <c r="K53" s="182"/>
    </row>
    <row r="54" spans="1:11" x14ac:dyDescent="0.25">
      <c r="A54" s="182"/>
      <c r="B54" s="182"/>
      <c r="C54" s="182"/>
      <c r="D54" s="182"/>
      <c r="E54" s="182"/>
      <c r="F54" s="182"/>
      <c r="G54" s="182"/>
      <c r="H54" s="182"/>
      <c r="I54" s="182"/>
      <c r="J54" s="182"/>
      <c r="K54" s="182"/>
    </row>
    <row r="55" spans="1:11" x14ac:dyDescent="0.25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82"/>
    </row>
    <row r="56" spans="1:11" x14ac:dyDescent="0.25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</row>
    <row r="57" spans="1:11" x14ac:dyDescent="0.25">
      <c r="A57" s="182"/>
      <c r="B57" s="182"/>
      <c r="C57" s="182"/>
      <c r="D57" s="182"/>
      <c r="E57" s="182"/>
      <c r="F57" s="182"/>
      <c r="G57" s="182"/>
      <c r="H57" s="182"/>
      <c r="I57" s="182"/>
      <c r="J57" s="182"/>
      <c r="K57" s="182"/>
    </row>
    <row r="58" spans="1:11" x14ac:dyDescent="0.25">
      <c r="A58" s="182"/>
      <c r="B58" s="182"/>
      <c r="C58" s="182"/>
      <c r="D58" s="182"/>
      <c r="E58" s="182"/>
      <c r="F58" s="182"/>
      <c r="G58" s="182"/>
      <c r="H58" s="182"/>
      <c r="I58" s="182"/>
      <c r="J58" s="182"/>
      <c r="K58" s="182"/>
    </row>
    <row r="59" spans="1:11" x14ac:dyDescent="0.25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x14ac:dyDescent="0.25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</row>
    <row r="61" spans="1:11" x14ac:dyDescent="0.25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</row>
    <row r="62" spans="1:11" x14ac:dyDescent="0.25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</row>
    <row r="63" spans="1:11" x14ac:dyDescent="0.25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</row>
    <row r="64" spans="1:11" x14ac:dyDescent="0.25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</row>
    <row r="65" spans="1:11" x14ac:dyDescent="0.25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</row>
    <row r="66" spans="1:11" x14ac:dyDescent="0.25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</row>
    <row r="67" spans="1:11" x14ac:dyDescent="0.25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</row>
    <row r="68" spans="1:11" x14ac:dyDescent="0.25">
      <c r="A68" s="182"/>
      <c r="B68" s="182"/>
      <c r="C68" s="182"/>
      <c r="D68" s="182"/>
      <c r="E68" s="182"/>
      <c r="F68" s="182"/>
      <c r="G68" s="182"/>
      <c r="H68" s="182"/>
      <c r="I68" s="182"/>
      <c r="J68" s="182"/>
      <c r="K68" s="182"/>
    </row>
    <row r="69" spans="1:11" x14ac:dyDescent="0.25">
      <c r="A69" s="182"/>
      <c r="B69" s="182"/>
      <c r="C69" s="182"/>
      <c r="D69" s="182"/>
      <c r="E69" s="182"/>
      <c r="F69" s="182"/>
      <c r="G69" s="182"/>
      <c r="H69" s="182"/>
      <c r="I69" s="182"/>
      <c r="J69" s="182"/>
      <c r="K69" s="182"/>
    </row>
    <row r="70" spans="1:11" x14ac:dyDescent="0.25">
      <c r="A70" s="182"/>
      <c r="B70" s="182"/>
      <c r="C70" s="182"/>
      <c r="D70" s="182"/>
      <c r="E70" s="182"/>
      <c r="F70" s="182"/>
      <c r="G70" s="182"/>
      <c r="H70" s="182"/>
      <c r="I70" s="182"/>
      <c r="J70" s="182"/>
      <c r="K70" s="182"/>
    </row>
    <row r="71" spans="1:11" x14ac:dyDescent="0.25">
      <c r="A71" s="182"/>
      <c r="B71" s="182"/>
      <c r="C71" s="182"/>
      <c r="D71" s="182"/>
      <c r="E71" s="182"/>
      <c r="F71" s="182"/>
      <c r="G71" s="182"/>
      <c r="H71" s="182"/>
      <c r="I71" s="182"/>
      <c r="J71" s="182"/>
      <c r="K71" s="182"/>
    </row>
    <row r="72" spans="1:11" x14ac:dyDescent="0.25">
      <c r="A72" s="182"/>
      <c r="B72" s="182"/>
      <c r="C72" s="182"/>
      <c r="D72" s="182"/>
      <c r="E72" s="182"/>
      <c r="F72" s="182"/>
      <c r="G72" s="182"/>
      <c r="H72" s="182"/>
      <c r="I72" s="182"/>
      <c r="J72" s="182"/>
      <c r="K72" s="182"/>
    </row>
    <row r="73" spans="1:11" x14ac:dyDescent="0.25">
      <c r="A73" s="182"/>
      <c r="B73" s="182"/>
      <c r="C73" s="182"/>
      <c r="D73" s="182"/>
      <c r="E73" s="182"/>
      <c r="F73" s="182"/>
      <c r="G73" s="182"/>
      <c r="H73" s="182"/>
      <c r="I73" s="182"/>
      <c r="J73" s="182"/>
      <c r="K73" s="182"/>
    </row>
    <row r="74" spans="1:11" x14ac:dyDescent="0.25">
      <c r="A74" s="182"/>
      <c r="B74" s="182"/>
      <c r="C74" s="182"/>
      <c r="D74" s="182"/>
      <c r="E74" s="182"/>
      <c r="F74" s="182"/>
      <c r="G74" s="182"/>
      <c r="H74" s="182"/>
      <c r="I74" s="182"/>
      <c r="J74" s="182"/>
      <c r="K74" s="182"/>
    </row>
    <row r="75" spans="1:11" x14ac:dyDescent="0.25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</row>
    <row r="76" spans="1:11" x14ac:dyDescent="0.25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</row>
    <row r="77" spans="1:11" x14ac:dyDescent="0.25">
      <c r="A77" s="182"/>
      <c r="B77" s="182"/>
      <c r="C77" s="182"/>
      <c r="D77" s="182"/>
      <c r="E77" s="182"/>
      <c r="F77" s="182"/>
      <c r="G77" s="182"/>
      <c r="H77" s="182"/>
      <c r="I77" s="182"/>
      <c r="J77" s="182"/>
      <c r="K77" s="182"/>
    </row>
    <row r="78" spans="1:11" x14ac:dyDescent="0.25">
      <c r="A78" s="182"/>
      <c r="B78" s="182"/>
      <c r="C78" s="182"/>
      <c r="D78" s="182"/>
      <c r="E78" s="182"/>
      <c r="F78" s="182"/>
      <c r="G78" s="182"/>
      <c r="H78" s="182"/>
      <c r="I78" s="182"/>
      <c r="J78" s="182"/>
      <c r="K78" s="182"/>
    </row>
    <row r="79" spans="1:11" x14ac:dyDescent="0.25">
      <c r="A79" s="182"/>
      <c r="B79" s="182"/>
      <c r="C79" s="182"/>
      <c r="D79" s="182"/>
      <c r="E79" s="182"/>
      <c r="F79" s="182"/>
      <c r="G79" s="182"/>
      <c r="H79" s="182"/>
      <c r="I79" s="182"/>
      <c r="J79" s="182"/>
      <c r="K79" s="182"/>
    </row>
    <row r="80" spans="1:11" x14ac:dyDescent="0.25">
      <c r="A80" s="182"/>
      <c r="B80" s="182"/>
      <c r="C80" s="182"/>
      <c r="D80" s="182"/>
      <c r="E80" s="182"/>
      <c r="F80" s="182"/>
      <c r="G80" s="182"/>
      <c r="H80" s="182"/>
      <c r="I80" s="182"/>
      <c r="J80" s="182"/>
      <c r="K80" s="182"/>
    </row>
    <row r="81" spans="1:11" x14ac:dyDescent="0.25">
      <c r="A81" s="182"/>
      <c r="B81" s="182"/>
      <c r="C81" s="182"/>
      <c r="D81" s="182"/>
      <c r="E81" s="182"/>
      <c r="F81" s="182"/>
      <c r="G81" s="182"/>
      <c r="H81" s="182"/>
      <c r="I81" s="182"/>
      <c r="J81" s="182"/>
      <c r="K81" s="182"/>
    </row>
    <row r="82" spans="1:11" x14ac:dyDescent="0.25">
      <c r="A82" s="182"/>
      <c r="B82" s="182"/>
      <c r="C82" s="182"/>
      <c r="D82" s="182"/>
      <c r="E82" s="182"/>
      <c r="F82" s="182"/>
      <c r="G82" s="182"/>
      <c r="H82" s="182"/>
      <c r="I82" s="182"/>
      <c r="J82" s="182"/>
      <c r="K82" s="182"/>
    </row>
    <row r="83" spans="1:11" x14ac:dyDescent="0.25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</row>
    <row r="84" spans="1:11" x14ac:dyDescent="0.25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</row>
    <row r="85" spans="1:11" x14ac:dyDescent="0.25">
      <c r="A85" s="182"/>
      <c r="B85" s="182"/>
      <c r="C85" s="182"/>
      <c r="D85" s="182"/>
      <c r="E85" s="182"/>
      <c r="F85" s="182"/>
      <c r="G85" s="182"/>
      <c r="H85" s="182"/>
      <c r="I85" s="182"/>
      <c r="J85" s="182"/>
      <c r="K85" s="182"/>
    </row>
    <row r="86" spans="1:11" x14ac:dyDescent="0.25">
      <c r="A86" s="182"/>
      <c r="B86" s="182"/>
      <c r="C86" s="182"/>
      <c r="D86" s="182"/>
      <c r="E86" s="182"/>
      <c r="F86" s="182"/>
      <c r="G86" s="182"/>
      <c r="H86" s="182"/>
      <c r="I86" s="182"/>
      <c r="J86" s="182"/>
      <c r="K86" s="182"/>
    </row>
    <row r="87" spans="1:11" x14ac:dyDescent="0.25">
      <c r="A87" s="182"/>
      <c r="B87" s="182"/>
      <c r="C87" s="182"/>
      <c r="D87" s="182"/>
      <c r="E87" s="182"/>
      <c r="F87" s="182"/>
      <c r="G87" s="182"/>
      <c r="H87" s="182"/>
      <c r="I87" s="182"/>
      <c r="J87" s="182"/>
      <c r="K87" s="182"/>
    </row>
    <row r="88" spans="1:11" x14ac:dyDescent="0.25">
      <c r="A88" s="182"/>
      <c r="B88" s="182"/>
      <c r="C88" s="182"/>
      <c r="D88" s="182"/>
      <c r="E88" s="182"/>
      <c r="F88" s="182"/>
      <c r="G88" s="182"/>
      <c r="H88" s="182"/>
      <c r="I88" s="182"/>
      <c r="J88" s="182"/>
      <c r="K88" s="182"/>
    </row>
    <row r="89" spans="1:11" x14ac:dyDescent="0.25">
      <c r="A89" s="182"/>
      <c r="B89" s="182"/>
      <c r="C89" s="182"/>
      <c r="D89" s="182"/>
      <c r="E89" s="182"/>
      <c r="F89" s="182"/>
      <c r="G89" s="182"/>
      <c r="H89" s="182"/>
      <c r="I89" s="182"/>
      <c r="J89" s="182"/>
      <c r="K89" s="182"/>
    </row>
    <row r="90" spans="1:11" x14ac:dyDescent="0.25">
      <c r="A90" s="182"/>
      <c r="B90" s="182"/>
      <c r="C90" s="182"/>
      <c r="D90" s="182"/>
      <c r="E90" s="182"/>
      <c r="F90" s="182"/>
      <c r="G90" s="182"/>
      <c r="H90" s="182"/>
      <c r="I90" s="182"/>
      <c r="J90" s="182"/>
      <c r="K90" s="182"/>
    </row>
    <row r="91" spans="1:11" x14ac:dyDescent="0.25">
      <c r="A91" s="182"/>
      <c r="B91" s="182"/>
      <c r="C91" s="182"/>
      <c r="D91" s="182"/>
      <c r="E91" s="182"/>
      <c r="F91" s="182"/>
      <c r="G91" s="182"/>
      <c r="H91" s="182"/>
      <c r="I91" s="182"/>
      <c r="J91" s="182"/>
      <c r="K91" s="182"/>
    </row>
    <row r="92" spans="1:11" x14ac:dyDescent="0.25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</row>
    <row r="93" spans="1:11" x14ac:dyDescent="0.25">
      <c r="A93" s="182"/>
      <c r="B93" s="182"/>
      <c r="C93" s="182"/>
      <c r="D93" s="182"/>
      <c r="E93" s="182"/>
      <c r="F93" s="182"/>
      <c r="G93" s="182"/>
      <c r="H93" s="182"/>
      <c r="I93" s="182"/>
      <c r="J93" s="182"/>
      <c r="K93" s="182"/>
    </row>
    <row r="94" spans="1:11" x14ac:dyDescent="0.25">
      <c r="A94" s="182"/>
      <c r="B94" s="182"/>
      <c r="C94" s="182"/>
      <c r="D94" s="182"/>
      <c r="E94" s="182"/>
      <c r="F94" s="182"/>
      <c r="G94" s="182"/>
      <c r="H94" s="182"/>
      <c r="I94" s="182"/>
      <c r="J94" s="182"/>
      <c r="K94" s="182"/>
    </row>
    <row r="95" spans="1:11" x14ac:dyDescent="0.25">
      <c r="A95" s="182"/>
      <c r="B95" s="182"/>
      <c r="C95" s="182"/>
      <c r="D95" s="182"/>
      <c r="E95" s="182"/>
      <c r="F95" s="182"/>
      <c r="G95" s="182"/>
      <c r="H95" s="182"/>
      <c r="I95" s="182"/>
      <c r="J95" s="182"/>
      <c r="K95" s="182"/>
    </row>
    <row r="96" spans="1:11" x14ac:dyDescent="0.25">
      <c r="A96" s="182"/>
      <c r="B96" s="182"/>
      <c r="C96" s="182"/>
      <c r="D96" s="182"/>
      <c r="E96" s="182"/>
      <c r="F96" s="182"/>
      <c r="G96" s="182"/>
      <c r="H96" s="182"/>
      <c r="I96" s="182"/>
      <c r="J96" s="182"/>
      <c r="K96" s="182"/>
    </row>
    <row r="97" spans="1:11" x14ac:dyDescent="0.25">
      <c r="A97" s="182"/>
      <c r="B97" s="182"/>
      <c r="C97" s="182"/>
      <c r="D97" s="182"/>
      <c r="E97" s="182"/>
      <c r="F97" s="182"/>
      <c r="G97" s="182"/>
      <c r="H97" s="182"/>
      <c r="I97" s="182"/>
      <c r="J97" s="182"/>
      <c r="K97" s="182"/>
    </row>
    <row r="98" spans="1:11" x14ac:dyDescent="0.25">
      <c r="A98" s="182"/>
      <c r="B98" s="182"/>
      <c r="C98" s="182"/>
      <c r="D98" s="182"/>
      <c r="E98" s="182"/>
      <c r="F98" s="182"/>
      <c r="G98" s="182"/>
      <c r="H98" s="182"/>
      <c r="I98" s="182"/>
      <c r="J98" s="182"/>
      <c r="K98" s="182"/>
    </row>
    <row r="99" spans="1:11" x14ac:dyDescent="0.25">
      <c r="A99" s="182"/>
      <c r="B99" s="182"/>
      <c r="C99" s="182"/>
      <c r="D99" s="182"/>
      <c r="E99" s="182"/>
      <c r="F99" s="182"/>
      <c r="G99" s="182"/>
      <c r="H99" s="182"/>
      <c r="I99" s="182"/>
      <c r="J99" s="182"/>
      <c r="K99" s="182"/>
    </row>
    <row r="100" spans="1:11" x14ac:dyDescent="0.25">
      <c r="A100" s="182"/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</row>
    <row r="101" spans="1:11" x14ac:dyDescent="0.25">
      <c r="A101" s="182"/>
      <c r="B101" s="182"/>
      <c r="C101" s="182"/>
      <c r="D101" s="182"/>
      <c r="E101" s="182"/>
      <c r="F101" s="182"/>
      <c r="G101" s="182"/>
      <c r="H101" s="182"/>
      <c r="I101" s="182"/>
      <c r="J101" s="182"/>
      <c r="K101" s="182"/>
    </row>
    <row r="102" spans="1:11" x14ac:dyDescent="0.25">
      <c r="A102" s="182"/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</row>
    <row r="103" spans="1:11" x14ac:dyDescent="0.25">
      <c r="A103" s="182"/>
      <c r="B103" s="182"/>
      <c r="C103" s="182"/>
      <c r="D103" s="182"/>
      <c r="E103" s="182"/>
      <c r="F103" s="182"/>
      <c r="G103" s="182"/>
      <c r="H103" s="182"/>
      <c r="I103" s="182"/>
      <c r="J103" s="182"/>
      <c r="K103" s="182"/>
    </row>
    <row r="104" spans="1:11" x14ac:dyDescent="0.25">
      <c r="A104" s="182"/>
      <c r="B104" s="182"/>
      <c r="C104" s="182"/>
      <c r="D104" s="182"/>
      <c r="E104" s="182"/>
      <c r="F104" s="182"/>
      <c r="G104" s="182"/>
      <c r="H104" s="182"/>
      <c r="I104" s="182"/>
      <c r="J104" s="182"/>
      <c r="K104" s="182"/>
    </row>
    <row r="105" spans="1:11" x14ac:dyDescent="0.25">
      <c r="A105" s="182"/>
      <c r="B105" s="182"/>
      <c r="C105" s="182"/>
      <c r="D105" s="182"/>
      <c r="E105" s="182"/>
      <c r="F105" s="182"/>
      <c r="G105" s="182"/>
      <c r="H105" s="182"/>
      <c r="I105" s="182"/>
      <c r="J105" s="182"/>
      <c r="K105" s="182"/>
    </row>
    <row r="106" spans="1:11" x14ac:dyDescent="0.25">
      <c r="A106" s="182"/>
      <c r="B106" s="182"/>
      <c r="C106" s="182"/>
      <c r="D106" s="182"/>
      <c r="E106" s="182"/>
      <c r="F106" s="182"/>
      <c r="G106" s="182"/>
      <c r="H106" s="182"/>
      <c r="I106" s="182"/>
      <c r="J106" s="182"/>
      <c r="K106" s="182"/>
    </row>
    <row r="107" spans="1:11" x14ac:dyDescent="0.25">
      <c r="A107" s="182"/>
      <c r="B107" s="182"/>
      <c r="C107" s="182"/>
      <c r="D107" s="182"/>
      <c r="E107" s="182"/>
      <c r="F107" s="182"/>
      <c r="G107" s="182"/>
      <c r="H107" s="182"/>
      <c r="I107" s="182"/>
      <c r="J107" s="182"/>
      <c r="K107" s="182"/>
    </row>
    <row r="108" spans="1:11" x14ac:dyDescent="0.25">
      <c r="A108" s="182"/>
      <c r="B108" s="182"/>
      <c r="C108" s="182"/>
      <c r="D108" s="182"/>
      <c r="E108" s="182"/>
      <c r="F108" s="182"/>
      <c r="G108" s="182"/>
      <c r="H108" s="182"/>
      <c r="I108" s="182"/>
      <c r="J108" s="182"/>
      <c r="K108" s="182"/>
    </row>
    <row r="109" spans="1:11" x14ac:dyDescent="0.25">
      <c r="A109" s="182"/>
      <c r="B109" s="182"/>
      <c r="C109" s="182"/>
      <c r="D109" s="182"/>
      <c r="E109" s="182"/>
      <c r="F109" s="182"/>
      <c r="G109" s="182"/>
      <c r="H109" s="182"/>
      <c r="I109" s="182"/>
      <c r="J109" s="182"/>
      <c r="K109" s="182"/>
    </row>
    <row r="110" spans="1:11" x14ac:dyDescent="0.25">
      <c r="A110" s="182"/>
      <c r="B110" s="182"/>
      <c r="C110" s="182"/>
      <c r="D110" s="182"/>
      <c r="E110" s="182"/>
      <c r="F110" s="182"/>
      <c r="G110" s="182"/>
      <c r="H110" s="182"/>
      <c r="I110" s="182"/>
      <c r="J110" s="182"/>
      <c r="K110" s="182"/>
    </row>
    <row r="111" spans="1:11" x14ac:dyDescent="0.25">
      <c r="A111" s="182"/>
      <c r="B111" s="182"/>
      <c r="C111" s="182"/>
      <c r="D111" s="182"/>
      <c r="E111" s="182"/>
      <c r="F111" s="182"/>
      <c r="G111" s="182"/>
      <c r="H111" s="182"/>
      <c r="I111" s="182"/>
      <c r="J111" s="182"/>
      <c r="K111" s="182"/>
    </row>
  </sheetData>
  <mergeCells count="15">
    <mergeCell ref="H43:I43"/>
    <mergeCell ref="F46:F53"/>
    <mergeCell ref="G46:G53"/>
    <mergeCell ref="H46:H53"/>
    <mergeCell ref="E30:F30"/>
    <mergeCell ref="H42:I42"/>
    <mergeCell ref="E40:F40"/>
    <mergeCell ref="E41:F41"/>
    <mergeCell ref="I31:J41"/>
    <mergeCell ref="J43:K43"/>
    <mergeCell ref="G4:G19"/>
    <mergeCell ref="H4:H19"/>
    <mergeCell ref="G23:G26"/>
    <mergeCell ref="H23:H26"/>
    <mergeCell ref="H31:H41"/>
  </mergeCells>
  <pageMargins left="0.7" right="0.7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K9" sqref="K9"/>
    </sheetView>
  </sheetViews>
  <sheetFormatPr defaultRowHeight="15" x14ac:dyDescent="0.25"/>
  <cols>
    <col min="1" max="1" width="17.5703125" style="103" customWidth="1"/>
    <col min="2" max="2" width="55.7109375" style="103" customWidth="1"/>
    <col min="3" max="3" width="17.42578125" style="103" customWidth="1"/>
    <col min="4" max="4" width="9.140625" style="175"/>
    <col min="5" max="5" width="2.140625" style="103" customWidth="1"/>
    <col min="6" max="6" width="21.7109375" style="103" bestFit="1" customWidth="1"/>
    <col min="7" max="7" width="13.28515625" style="103" bestFit="1" customWidth="1"/>
    <col min="8" max="16384" width="9.140625" style="103"/>
  </cols>
  <sheetData>
    <row r="2" spans="1:8" x14ac:dyDescent="0.25">
      <c r="C2" s="113" t="s">
        <v>13</v>
      </c>
      <c r="D2" s="154" t="s">
        <v>45</v>
      </c>
      <c r="E2" s="113"/>
      <c r="F2" s="171" t="s">
        <v>15</v>
      </c>
      <c r="G2" s="172" t="s">
        <v>16</v>
      </c>
      <c r="H2" s="172" t="s">
        <v>254</v>
      </c>
    </row>
    <row r="3" spans="1:8" s="113" customFormat="1" x14ac:dyDescent="0.25">
      <c r="B3" s="113" t="s">
        <v>47</v>
      </c>
      <c r="C3" s="103"/>
      <c r="D3" s="175"/>
      <c r="E3" s="103"/>
    </row>
    <row r="4" spans="1:8" x14ac:dyDescent="0.25">
      <c r="B4" s="78" t="s">
        <v>255</v>
      </c>
      <c r="C4" s="118" t="s">
        <v>22</v>
      </c>
      <c r="D4" s="176">
        <v>4</v>
      </c>
      <c r="F4" s="110" t="s">
        <v>70</v>
      </c>
      <c r="G4" s="110" t="s">
        <v>365</v>
      </c>
      <c r="H4" s="110">
        <v>2016</v>
      </c>
    </row>
    <row r="5" spans="1:8" x14ac:dyDescent="0.25">
      <c r="B5" s="84" t="s">
        <v>261</v>
      </c>
      <c r="C5" s="122" t="s">
        <v>46</v>
      </c>
      <c r="D5" s="177">
        <v>253</v>
      </c>
      <c r="F5" s="87" t="s">
        <v>70</v>
      </c>
      <c r="G5" s="87"/>
      <c r="H5" s="87"/>
    </row>
    <row r="6" spans="1:8" x14ac:dyDescent="0.25">
      <c r="B6" s="84" t="s">
        <v>262</v>
      </c>
      <c r="C6" s="122" t="s">
        <v>69</v>
      </c>
      <c r="D6" s="177">
        <v>889</v>
      </c>
      <c r="F6" s="87" t="s">
        <v>70</v>
      </c>
      <c r="G6" s="87"/>
      <c r="H6" s="87"/>
    </row>
    <row r="7" spans="1:8" x14ac:dyDescent="0.25">
      <c r="A7" s="103" t="s">
        <v>291</v>
      </c>
      <c r="B7" s="84" t="s">
        <v>289</v>
      </c>
      <c r="C7" s="122" t="s">
        <v>290</v>
      </c>
      <c r="D7" s="177" t="s">
        <v>352</v>
      </c>
      <c r="F7" s="87"/>
      <c r="G7" s="87"/>
      <c r="H7" s="87"/>
    </row>
    <row r="8" spans="1:8" x14ac:dyDescent="0.25">
      <c r="B8" s="84" t="s">
        <v>256</v>
      </c>
      <c r="C8" s="122" t="s">
        <v>46</v>
      </c>
      <c r="D8" s="177">
        <v>7</v>
      </c>
      <c r="F8" s="87" t="s">
        <v>70</v>
      </c>
      <c r="G8" s="87"/>
      <c r="H8" s="87"/>
    </row>
    <row r="9" spans="1:8" x14ac:dyDescent="0.25">
      <c r="B9" s="84" t="s">
        <v>263</v>
      </c>
      <c r="C9" s="122" t="s">
        <v>69</v>
      </c>
      <c r="D9" s="177">
        <v>4.45</v>
      </c>
      <c r="F9" s="87" t="s">
        <v>70</v>
      </c>
      <c r="G9" s="87"/>
      <c r="H9" s="87"/>
    </row>
    <row r="10" spans="1:8" ht="30" x14ac:dyDescent="0.25">
      <c r="A10" s="82" t="s">
        <v>298</v>
      </c>
      <c r="B10" s="173" t="s">
        <v>297</v>
      </c>
      <c r="C10" s="122" t="s">
        <v>69</v>
      </c>
      <c r="D10" s="177" t="s">
        <v>69</v>
      </c>
      <c r="F10" s="87"/>
      <c r="G10" s="87"/>
      <c r="H10" s="87"/>
    </row>
    <row r="11" spans="1:8" x14ac:dyDescent="0.25">
      <c r="B11" s="84" t="s">
        <v>71</v>
      </c>
      <c r="C11" s="122" t="s">
        <v>22</v>
      </c>
      <c r="D11" s="177" t="s">
        <v>366</v>
      </c>
      <c r="F11" s="87" t="s">
        <v>70</v>
      </c>
      <c r="G11" s="87"/>
      <c r="H11" s="87"/>
    </row>
    <row r="12" spans="1:8" x14ac:dyDescent="0.25">
      <c r="B12" s="84" t="s">
        <v>72</v>
      </c>
      <c r="C12" s="122" t="s">
        <v>46</v>
      </c>
      <c r="D12" s="177" t="s">
        <v>366</v>
      </c>
      <c r="F12" s="87" t="s">
        <v>70</v>
      </c>
      <c r="G12" s="87"/>
      <c r="H12" s="87"/>
    </row>
    <row r="13" spans="1:8" x14ac:dyDescent="0.25">
      <c r="B13" s="84" t="s">
        <v>73</v>
      </c>
      <c r="C13" s="122" t="s">
        <v>69</v>
      </c>
      <c r="D13" s="177" t="s">
        <v>366</v>
      </c>
      <c r="F13" s="87" t="s">
        <v>70</v>
      </c>
      <c r="G13" s="87"/>
      <c r="H13" s="87"/>
    </row>
    <row r="14" spans="1:8" x14ac:dyDescent="0.25">
      <c r="B14" s="84" t="s">
        <v>74</v>
      </c>
      <c r="C14" s="122" t="s">
        <v>69</v>
      </c>
      <c r="D14" s="177">
        <v>12.4</v>
      </c>
      <c r="F14" s="87" t="s">
        <v>70</v>
      </c>
      <c r="G14" s="87"/>
      <c r="H14" s="87"/>
    </row>
    <row r="15" spans="1:8" x14ac:dyDescent="0.25">
      <c r="B15" s="84" t="s">
        <v>75</v>
      </c>
      <c r="C15" s="122" t="s">
        <v>69</v>
      </c>
      <c r="D15" s="177" t="s">
        <v>367</v>
      </c>
      <c r="F15" s="87" t="s">
        <v>70</v>
      </c>
      <c r="G15" s="87"/>
      <c r="H15" s="87"/>
    </row>
    <row r="16" spans="1:8" x14ac:dyDescent="0.25">
      <c r="B16" s="84" t="s">
        <v>76</v>
      </c>
      <c r="C16" s="122" t="s">
        <v>46</v>
      </c>
      <c r="D16" s="177">
        <v>2</v>
      </c>
      <c r="F16" s="87" t="s">
        <v>70</v>
      </c>
      <c r="G16" s="87"/>
      <c r="H16" s="87"/>
    </row>
    <row r="17" spans="2:8" x14ac:dyDescent="0.25">
      <c r="B17" s="84" t="s">
        <v>276</v>
      </c>
      <c r="C17" s="122" t="s">
        <v>69</v>
      </c>
      <c r="D17" s="177">
        <v>29.6</v>
      </c>
      <c r="F17" s="87" t="s">
        <v>70</v>
      </c>
      <c r="G17" s="87"/>
      <c r="H17" s="87"/>
    </row>
    <row r="18" spans="2:8" x14ac:dyDescent="0.25">
      <c r="B18" s="84" t="s">
        <v>259</v>
      </c>
      <c r="C18" s="122" t="s">
        <v>46</v>
      </c>
      <c r="D18" s="177" t="s">
        <v>352</v>
      </c>
      <c r="F18" s="87" t="s">
        <v>70</v>
      </c>
      <c r="G18" s="87"/>
      <c r="H18" s="87"/>
    </row>
    <row r="19" spans="2:8" x14ac:dyDescent="0.25">
      <c r="B19" s="84" t="s">
        <v>260</v>
      </c>
      <c r="C19" s="122" t="s">
        <v>46</v>
      </c>
      <c r="D19" s="177" t="s">
        <v>352</v>
      </c>
      <c r="F19" s="87" t="s">
        <v>70</v>
      </c>
      <c r="G19" s="87"/>
      <c r="H19" s="87"/>
    </row>
    <row r="20" spans="2:8" ht="14.25" customHeight="1" x14ac:dyDescent="0.25">
      <c r="B20" s="84" t="s">
        <v>77</v>
      </c>
      <c r="C20" s="122" t="s">
        <v>22</v>
      </c>
      <c r="D20" s="177" t="s">
        <v>366</v>
      </c>
      <c r="F20" s="87" t="s">
        <v>70</v>
      </c>
      <c r="G20" s="87"/>
      <c r="H20" s="87"/>
    </row>
    <row r="21" spans="2:8" ht="14.25" customHeight="1" x14ac:dyDescent="0.25">
      <c r="B21" s="84" t="s">
        <v>78</v>
      </c>
      <c r="C21" s="122" t="s">
        <v>46</v>
      </c>
      <c r="D21" s="177" t="s">
        <v>352</v>
      </c>
      <c r="F21" s="87" t="s">
        <v>70</v>
      </c>
      <c r="G21" s="87"/>
      <c r="H21" s="87"/>
    </row>
    <row r="22" spans="2:8" x14ac:dyDescent="0.25">
      <c r="B22" s="84" t="s">
        <v>257</v>
      </c>
      <c r="C22" s="122" t="s">
        <v>46</v>
      </c>
      <c r="D22" s="177">
        <v>3</v>
      </c>
      <c r="F22" s="87" t="s">
        <v>70</v>
      </c>
      <c r="G22" s="87"/>
      <c r="H22" s="87"/>
    </row>
    <row r="23" spans="2:8" x14ac:dyDescent="0.25">
      <c r="B23" s="84" t="s">
        <v>258</v>
      </c>
      <c r="C23" s="122" t="s">
        <v>69</v>
      </c>
      <c r="D23" s="177" t="s">
        <v>352</v>
      </c>
      <c r="F23" s="87" t="s">
        <v>70</v>
      </c>
      <c r="G23" s="87"/>
      <c r="H23" s="87"/>
    </row>
    <row r="24" spans="2:8" x14ac:dyDescent="0.25">
      <c r="B24" s="142" t="s">
        <v>79</v>
      </c>
      <c r="C24" s="125" t="s">
        <v>80</v>
      </c>
      <c r="D24" s="178" t="s">
        <v>352</v>
      </c>
      <c r="F24" s="111" t="s">
        <v>70</v>
      </c>
      <c r="G24" s="111"/>
      <c r="H24" s="111"/>
    </row>
    <row r="25" spans="2:8" x14ac:dyDescent="0.25">
      <c r="B25" s="174"/>
      <c r="C25" s="174"/>
    </row>
  </sheetData>
  <pageMargins left="0.7" right="0.7" top="0.75" bottom="0.75" header="0.3" footer="0.3"/>
  <pageSetup paperSize="9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tabSelected="1" workbookViewId="0">
      <pane ySplit="2" topLeftCell="A3" activePane="bottomLeft" state="frozen"/>
      <selection pane="bottomLeft" activeCell="H6" sqref="H6"/>
    </sheetView>
  </sheetViews>
  <sheetFormatPr defaultRowHeight="15" x14ac:dyDescent="0.25"/>
  <cols>
    <col min="2" max="2" width="45.85546875" customWidth="1"/>
    <col min="3" max="3" width="13.85546875" customWidth="1"/>
    <col min="4" max="4" width="9.140625" style="29" customWidth="1"/>
    <col min="5" max="6" width="2.140625" customWidth="1"/>
    <col min="7" max="7" width="24.28515625" bestFit="1" customWidth="1"/>
    <col min="8" max="8" width="38.28515625" customWidth="1"/>
    <col min="9" max="9" width="14.5703125" bestFit="1" customWidth="1"/>
    <col min="11" max="11" width="24.28515625" bestFit="1" customWidth="1"/>
  </cols>
  <sheetData>
    <row r="2" spans="2:9" x14ac:dyDescent="0.25">
      <c r="C2" s="75" t="s">
        <v>13</v>
      </c>
      <c r="D2" s="75" t="s">
        <v>45</v>
      </c>
      <c r="E2" s="21"/>
      <c r="F2" s="21"/>
      <c r="G2" s="31" t="s">
        <v>15</v>
      </c>
      <c r="H2" s="1" t="s">
        <v>16</v>
      </c>
      <c r="I2" s="1" t="s">
        <v>254</v>
      </c>
    </row>
    <row r="3" spans="2:9" x14ac:dyDescent="0.25">
      <c r="B3" s="21" t="s">
        <v>81</v>
      </c>
      <c r="C3" s="77"/>
      <c r="D3" s="77"/>
    </row>
    <row r="4" spans="2:9" ht="90" x14ac:dyDescent="0.25">
      <c r="B4" s="78" t="s">
        <v>265</v>
      </c>
      <c r="C4" s="79" t="s">
        <v>46</v>
      </c>
      <c r="D4" s="80">
        <v>5</v>
      </c>
      <c r="G4" s="81" t="s">
        <v>83</v>
      </c>
      <c r="H4" s="82" t="s">
        <v>343</v>
      </c>
      <c r="I4" s="83" t="s">
        <v>344</v>
      </c>
    </row>
    <row r="5" spans="2:9" ht="75" x14ac:dyDescent="0.25">
      <c r="B5" s="84" t="s">
        <v>264</v>
      </c>
      <c r="C5" s="85" t="s">
        <v>86</v>
      </c>
      <c r="D5" s="86">
        <v>17.47</v>
      </c>
      <c r="G5" s="87" t="s">
        <v>83</v>
      </c>
      <c r="H5" s="34" t="s">
        <v>345</v>
      </c>
      <c r="I5" s="88" t="s">
        <v>346</v>
      </c>
    </row>
    <row r="6" spans="2:9" x14ac:dyDescent="0.25">
      <c r="B6" s="24" t="s">
        <v>84</v>
      </c>
      <c r="C6" s="89" t="s">
        <v>82</v>
      </c>
      <c r="D6" s="90">
        <v>4.05</v>
      </c>
      <c r="G6" s="43" t="s">
        <v>83</v>
      </c>
      <c r="H6" t="s">
        <v>347</v>
      </c>
      <c r="I6" s="68">
        <v>2015</v>
      </c>
    </row>
    <row r="7" spans="2:9" x14ac:dyDescent="0.25">
      <c r="B7" s="24" t="s">
        <v>319</v>
      </c>
      <c r="C7" s="89" t="s">
        <v>46</v>
      </c>
      <c r="D7" s="90">
        <v>1</v>
      </c>
      <c r="G7" s="43" t="s">
        <v>83</v>
      </c>
      <c r="H7" t="s">
        <v>348</v>
      </c>
      <c r="I7" s="70">
        <v>2015</v>
      </c>
    </row>
    <row r="8" spans="2:9" ht="45" x14ac:dyDescent="0.25">
      <c r="B8" s="84" t="s">
        <v>85</v>
      </c>
      <c r="C8" s="85" t="s">
        <v>86</v>
      </c>
      <c r="D8" s="86">
        <v>3.6</v>
      </c>
      <c r="G8" s="87" t="s">
        <v>83</v>
      </c>
      <c r="H8" s="34" t="s">
        <v>349</v>
      </c>
      <c r="I8" s="91" t="s">
        <v>350</v>
      </c>
    </row>
    <row r="9" spans="2:9" ht="45" x14ac:dyDescent="0.25">
      <c r="B9" s="84" t="s">
        <v>87</v>
      </c>
      <c r="C9" s="85" t="s">
        <v>46</v>
      </c>
      <c r="D9" s="86">
        <v>3</v>
      </c>
      <c r="G9" s="87" t="s">
        <v>83</v>
      </c>
      <c r="H9" s="34" t="s">
        <v>351</v>
      </c>
      <c r="I9" s="91" t="s">
        <v>350</v>
      </c>
    </row>
    <row r="10" spans="2:9" x14ac:dyDescent="0.25">
      <c r="B10" s="24" t="s">
        <v>88</v>
      </c>
      <c r="C10" s="89" t="s">
        <v>89</v>
      </c>
      <c r="D10" s="90" t="s">
        <v>352</v>
      </c>
      <c r="G10" s="43" t="s">
        <v>83</v>
      </c>
      <c r="I10" s="92"/>
    </row>
    <row r="11" spans="2:9" x14ac:dyDescent="0.25">
      <c r="B11" s="24" t="s">
        <v>266</v>
      </c>
      <c r="C11" s="89" t="s">
        <v>46</v>
      </c>
      <c r="D11" s="90">
        <v>2</v>
      </c>
      <c r="G11" s="43" t="s">
        <v>83</v>
      </c>
      <c r="H11" t="s">
        <v>353</v>
      </c>
      <c r="I11" s="69">
        <v>2014</v>
      </c>
    </row>
    <row r="12" spans="2:9" x14ac:dyDescent="0.25">
      <c r="B12" s="59" t="s">
        <v>268</v>
      </c>
      <c r="C12" s="93" t="s">
        <v>46</v>
      </c>
      <c r="D12" s="94" t="s">
        <v>352</v>
      </c>
      <c r="G12" s="43" t="s">
        <v>83</v>
      </c>
      <c r="I12" s="92"/>
    </row>
    <row r="13" spans="2:9" x14ac:dyDescent="0.25">
      <c r="B13" s="58" t="s">
        <v>267</v>
      </c>
      <c r="C13" s="72" t="s">
        <v>46</v>
      </c>
      <c r="D13" s="95" t="s">
        <v>352</v>
      </c>
      <c r="G13" s="44" t="s">
        <v>83</v>
      </c>
      <c r="I13" s="96"/>
    </row>
    <row r="14" spans="2:9" x14ac:dyDescent="0.25">
      <c r="B14" s="32"/>
      <c r="C14" s="33"/>
      <c r="D14" s="11"/>
      <c r="G14" s="61"/>
    </row>
    <row r="15" spans="2:9" x14ac:dyDescent="0.25">
      <c r="B15" s="29"/>
      <c r="D15"/>
    </row>
    <row r="16" spans="2:9" x14ac:dyDescent="0.25">
      <c r="B16" s="30" t="s">
        <v>90</v>
      </c>
      <c r="D16"/>
    </row>
    <row r="17" spans="2:9" x14ac:dyDescent="0.25">
      <c r="B17" s="22" t="s">
        <v>91</v>
      </c>
      <c r="C17" s="23"/>
      <c r="D17" s="38"/>
    </row>
    <row r="18" spans="2:9" x14ac:dyDescent="0.25">
      <c r="B18" s="27" t="s">
        <v>92</v>
      </c>
      <c r="C18" s="89" t="s">
        <v>89</v>
      </c>
      <c r="D18" s="90">
        <v>859.36</v>
      </c>
      <c r="G18" s="47" t="s">
        <v>83</v>
      </c>
      <c r="H18" s="47"/>
      <c r="I18" s="68">
        <v>2015</v>
      </c>
    </row>
    <row r="19" spans="2:9" x14ac:dyDescent="0.25">
      <c r="B19" s="27" t="s">
        <v>93</v>
      </c>
      <c r="C19" s="89" t="s">
        <v>89</v>
      </c>
      <c r="D19" s="90">
        <v>782.15</v>
      </c>
      <c r="G19" s="48" t="s">
        <v>83</v>
      </c>
      <c r="H19" s="48"/>
      <c r="I19" s="69">
        <v>2015</v>
      </c>
    </row>
    <row r="20" spans="2:9" x14ac:dyDescent="0.25">
      <c r="B20" s="27" t="s">
        <v>94</v>
      </c>
      <c r="C20" s="25"/>
      <c r="D20" s="90"/>
      <c r="G20" s="48" t="s">
        <v>83</v>
      </c>
      <c r="H20" s="48"/>
      <c r="I20" s="69"/>
    </row>
    <row r="21" spans="2:9" x14ac:dyDescent="0.25">
      <c r="B21" s="27" t="s">
        <v>92</v>
      </c>
      <c r="C21" s="89" t="s">
        <v>89</v>
      </c>
      <c r="D21" s="90">
        <v>23.94</v>
      </c>
      <c r="G21" s="48" t="s">
        <v>83</v>
      </c>
      <c r="H21" s="48"/>
      <c r="I21" s="69">
        <v>2015</v>
      </c>
    </row>
    <row r="22" spans="2:9" x14ac:dyDescent="0.25">
      <c r="B22" s="27" t="s">
        <v>93</v>
      </c>
      <c r="C22" s="89" t="s">
        <v>89</v>
      </c>
      <c r="D22" s="90">
        <v>76.14</v>
      </c>
      <c r="G22" s="48" t="s">
        <v>83</v>
      </c>
      <c r="H22" s="48"/>
      <c r="I22" s="69">
        <v>2015</v>
      </c>
    </row>
    <row r="23" spans="2:9" x14ac:dyDescent="0.25">
      <c r="B23" s="27" t="s">
        <v>95</v>
      </c>
      <c r="C23" s="89" t="s">
        <v>89</v>
      </c>
      <c r="D23" s="90">
        <v>1045.72</v>
      </c>
      <c r="G23" s="48" t="s">
        <v>83</v>
      </c>
      <c r="H23" s="48"/>
      <c r="I23" s="69">
        <v>2015</v>
      </c>
    </row>
    <row r="24" spans="2:9" x14ac:dyDescent="0.25">
      <c r="B24" s="27" t="s">
        <v>96</v>
      </c>
      <c r="C24" s="89" t="s">
        <v>89</v>
      </c>
      <c r="D24" s="90" t="s">
        <v>352</v>
      </c>
      <c r="G24" s="48" t="s">
        <v>83</v>
      </c>
      <c r="H24" s="48"/>
      <c r="I24" s="43"/>
    </row>
    <row r="25" spans="2:9" x14ac:dyDescent="0.25">
      <c r="B25" s="27" t="s">
        <v>97</v>
      </c>
      <c r="C25" s="25"/>
      <c r="D25" s="90"/>
      <c r="G25" s="48" t="s">
        <v>83</v>
      </c>
      <c r="H25" s="48"/>
      <c r="I25" s="43"/>
    </row>
    <row r="26" spans="2:9" x14ac:dyDescent="0.25">
      <c r="B26" s="27" t="s">
        <v>98</v>
      </c>
      <c r="C26" s="89" t="s">
        <v>89</v>
      </c>
      <c r="D26" s="90">
        <f>0.02*376</f>
        <v>7.5200000000000005</v>
      </c>
      <c r="G26" s="48" t="s">
        <v>83</v>
      </c>
      <c r="H26" s="48"/>
      <c r="I26" s="69">
        <v>2015</v>
      </c>
    </row>
    <row r="27" spans="2:9" x14ac:dyDescent="0.25">
      <c r="B27" s="27" t="s">
        <v>99</v>
      </c>
      <c r="C27" s="89" t="s">
        <v>89</v>
      </c>
      <c r="D27" s="90">
        <f>0.04*376</f>
        <v>15.040000000000001</v>
      </c>
      <c r="G27" s="48" t="s">
        <v>83</v>
      </c>
      <c r="H27" s="48" t="s">
        <v>19</v>
      </c>
      <c r="I27" s="69">
        <v>2015</v>
      </c>
    </row>
    <row r="28" spans="2:9" x14ac:dyDescent="0.25">
      <c r="B28" s="28" t="s">
        <v>100</v>
      </c>
      <c r="C28" s="97" t="s">
        <v>101</v>
      </c>
      <c r="D28" s="98">
        <f>7.52*15.04*5</f>
        <v>565.50399999999991</v>
      </c>
      <c r="G28" s="49" t="s">
        <v>83</v>
      </c>
      <c r="H28" s="49"/>
      <c r="I28" s="70">
        <v>2015</v>
      </c>
    </row>
    <row r="29" spans="2:9" x14ac:dyDescent="0.25">
      <c r="B29" s="5"/>
      <c r="D29"/>
    </row>
    <row r="30" spans="2:9" x14ac:dyDescent="0.25">
      <c r="B30" s="35" t="s">
        <v>270</v>
      </c>
      <c r="D30"/>
    </row>
    <row r="31" spans="2:9" x14ac:dyDescent="0.25">
      <c r="B31" s="99" t="s">
        <v>151</v>
      </c>
      <c r="C31" s="74" t="s">
        <v>46</v>
      </c>
      <c r="D31" s="100">
        <v>4</v>
      </c>
      <c r="G31" s="42" t="s">
        <v>83</v>
      </c>
      <c r="H31" s="42" t="s">
        <v>354</v>
      </c>
      <c r="I31" s="42"/>
    </row>
    <row r="32" spans="2:9" x14ac:dyDescent="0.25">
      <c r="B32" s="101" t="s">
        <v>269</v>
      </c>
      <c r="C32" s="25"/>
      <c r="D32" s="90"/>
      <c r="G32" s="43"/>
      <c r="H32" s="43"/>
      <c r="I32" s="69"/>
    </row>
    <row r="33" spans="2:13" x14ac:dyDescent="0.25">
      <c r="B33" s="101" t="s">
        <v>130</v>
      </c>
      <c r="C33" s="89"/>
      <c r="D33" s="90">
        <v>1</v>
      </c>
      <c r="G33" s="43"/>
      <c r="H33" s="43" t="s">
        <v>355</v>
      </c>
      <c r="I33" s="69">
        <v>2015</v>
      </c>
    </row>
    <row r="34" spans="2:13" x14ac:dyDescent="0.25">
      <c r="B34" s="101" t="s">
        <v>127</v>
      </c>
      <c r="C34" s="89"/>
      <c r="D34" s="90">
        <v>3</v>
      </c>
      <c r="G34" s="43"/>
      <c r="H34" s="43" t="s">
        <v>356</v>
      </c>
      <c r="I34" s="69" t="s">
        <v>357</v>
      </c>
    </row>
    <row r="35" spans="2:13" ht="60" x14ac:dyDescent="0.25">
      <c r="B35" s="84" t="s">
        <v>102</v>
      </c>
      <c r="C35" s="85" t="s">
        <v>46</v>
      </c>
      <c r="D35" s="86">
        <v>9</v>
      </c>
      <c r="G35" s="87" t="s">
        <v>83</v>
      </c>
      <c r="H35" s="102" t="s">
        <v>358</v>
      </c>
      <c r="I35" s="43"/>
    </row>
    <row r="36" spans="2:13" x14ac:dyDescent="0.25">
      <c r="B36" s="101" t="s">
        <v>103</v>
      </c>
      <c r="C36" s="89" t="s">
        <v>46</v>
      </c>
      <c r="D36" s="90" t="s">
        <v>352</v>
      </c>
      <c r="G36" s="43" t="s">
        <v>83</v>
      </c>
      <c r="H36" s="43"/>
      <c r="I36" s="43"/>
    </row>
    <row r="37" spans="2:13" x14ac:dyDescent="0.25">
      <c r="B37" s="101" t="s">
        <v>104</v>
      </c>
      <c r="C37" s="89" t="s">
        <v>46</v>
      </c>
      <c r="D37" s="90" t="s">
        <v>352</v>
      </c>
      <c r="G37" s="43" t="s">
        <v>83</v>
      </c>
      <c r="H37" s="102"/>
      <c r="I37" s="43"/>
    </row>
    <row r="38" spans="2:13" ht="30" x14ac:dyDescent="0.25">
      <c r="B38" s="84" t="s">
        <v>150</v>
      </c>
      <c r="C38" s="85" t="s">
        <v>46</v>
      </c>
      <c r="D38" s="86">
        <v>1</v>
      </c>
      <c r="E38" s="103"/>
      <c r="F38" s="103"/>
      <c r="G38" s="87" t="s">
        <v>83</v>
      </c>
      <c r="H38" s="104" t="s">
        <v>359</v>
      </c>
      <c r="I38" s="66">
        <v>2011</v>
      </c>
    </row>
    <row r="39" spans="2:13" x14ac:dyDescent="0.25">
      <c r="B39" s="105" t="s">
        <v>105</v>
      </c>
      <c r="C39" s="97" t="s">
        <v>46</v>
      </c>
      <c r="D39" s="98">
        <v>4</v>
      </c>
      <c r="G39" s="44" t="s">
        <v>83</v>
      </c>
      <c r="H39" s="44" t="s">
        <v>360</v>
      </c>
      <c r="I39" s="70">
        <v>2015</v>
      </c>
    </row>
    <row r="42" spans="2:13" ht="16.5" customHeight="1" x14ac:dyDescent="0.25">
      <c r="D42" s="269" t="s">
        <v>106</v>
      </c>
      <c r="E42" s="271" t="s">
        <v>107</v>
      </c>
      <c r="F42" s="271"/>
      <c r="G42" s="271"/>
      <c r="H42" s="273" t="s">
        <v>66</v>
      </c>
      <c r="I42" s="273" t="s">
        <v>67</v>
      </c>
    </row>
    <row r="43" spans="2:13" ht="16.5" customHeight="1" x14ac:dyDescent="0.25">
      <c r="B43" s="21" t="s">
        <v>220</v>
      </c>
      <c r="D43" s="270"/>
      <c r="E43" s="272"/>
      <c r="F43" s="272"/>
      <c r="G43" s="272"/>
      <c r="H43" s="274"/>
      <c r="I43" s="274"/>
    </row>
    <row r="44" spans="2:13" x14ac:dyDescent="0.25">
      <c r="B44" s="50" t="s">
        <v>108</v>
      </c>
      <c r="C44" s="23"/>
      <c r="D44" s="23"/>
      <c r="E44" s="275"/>
      <c r="F44" s="275"/>
      <c r="G44" s="275"/>
      <c r="H44" s="23"/>
      <c r="I44" s="38"/>
      <c r="K44" s="42" t="s">
        <v>83</v>
      </c>
      <c r="L44" s="42"/>
      <c r="M44" s="42"/>
    </row>
    <row r="45" spans="2:13" x14ac:dyDescent="0.25">
      <c r="B45" s="51" t="s">
        <v>109</v>
      </c>
      <c r="C45" s="89" t="s">
        <v>68</v>
      </c>
      <c r="D45" s="89">
        <v>346.26</v>
      </c>
      <c r="E45" s="266">
        <v>688766.97367199918</v>
      </c>
      <c r="F45" s="266"/>
      <c r="G45" s="266"/>
      <c r="H45" s="89">
        <f>688766.9737-6977</f>
        <v>681789.97369999997</v>
      </c>
      <c r="I45" s="106">
        <v>3050</v>
      </c>
      <c r="K45" s="43" t="s">
        <v>83</v>
      </c>
      <c r="L45" s="43"/>
      <c r="M45" s="43"/>
    </row>
    <row r="46" spans="2:13" x14ac:dyDescent="0.25">
      <c r="B46" s="51" t="s">
        <v>110</v>
      </c>
      <c r="C46" s="89" t="s">
        <v>111</v>
      </c>
      <c r="D46" s="89">
        <v>6.4</v>
      </c>
      <c r="E46" s="266">
        <v>7960</v>
      </c>
      <c r="F46" s="266"/>
      <c r="G46" s="266"/>
      <c r="H46" s="89">
        <f>E46-314.5</f>
        <v>7645.5</v>
      </c>
      <c r="I46" s="106" t="s">
        <v>352</v>
      </c>
      <c r="K46" s="43" t="s">
        <v>83</v>
      </c>
      <c r="L46" s="43"/>
      <c r="M46" s="43"/>
    </row>
    <row r="47" spans="2:13" x14ac:dyDescent="0.25">
      <c r="B47" s="51" t="s">
        <v>112</v>
      </c>
      <c r="C47" s="89" t="s">
        <v>111</v>
      </c>
      <c r="D47" s="89">
        <v>0.1</v>
      </c>
      <c r="E47" s="266">
        <f>0.05*1000</f>
        <v>50</v>
      </c>
      <c r="F47" s="266"/>
      <c r="G47" s="266"/>
      <c r="H47" s="89">
        <v>45</v>
      </c>
      <c r="I47" s="106" t="s">
        <v>352</v>
      </c>
      <c r="K47" s="43" t="s">
        <v>83</v>
      </c>
      <c r="L47" s="43"/>
      <c r="M47" s="43"/>
    </row>
    <row r="48" spans="2:13" x14ac:dyDescent="0.25">
      <c r="B48" s="51" t="s">
        <v>113</v>
      </c>
      <c r="C48" s="89" t="s">
        <v>111</v>
      </c>
      <c r="D48" s="89" t="s">
        <v>352</v>
      </c>
      <c r="E48" s="266" t="s">
        <v>352</v>
      </c>
      <c r="F48" s="266"/>
      <c r="G48" s="266"/>
      <c r="H48" s="89" t="s">
        <v>352</v>
      </c>
      <c r="I48" s="106" t="s">
        <v>352</v>
      </c>
      <c r="K48" s="43" t="s">
        <v>83</v>
      </c>
      <c r="L48" s="43"/>
      <c r="M48" s="43"/>
    </row>
    <row r="49" spans="2:13" x14ac:dyDescent="0.25">
      <c r="B49" s="51" t="s">
        <v>114</v>
      </c>
      <c r="C49" s="89" t="s">
        <v>111</v>
      </c>
      <c r="D49" s="89">
        <v>3.54</v>
      </c>
      <c r="E49" s="266">
        <f>2.62*1000</f>
        <v>2620</v>
      </c>
      <c r="F49" s="266"/>
      <c r="G49" s="266"/>
      <c r="H49" s="89">
        <f>E49-203</f>
        <v>2417</v>
      </c>
      <c r="I49" s="106" t="s">
        <v>352</v>
      </c>
      <c r="K49" s="44" t="s">
        <v>83</v>
      </c>
      <c r="L49" s="44"/>
      <c r="M49" s="43"/>
    </row>
    <row r="50" spans="2:13" x14ac:dyDescent="0.25">
      <c r="B50" s="51" t="s">
        <v>115</v>
      </c>
      <c r="C50" s="89" t="s">
        <v>111</v>
      </c>
      <c r="D50" s="89">
        <v>3.03</v>
      </c>
      <c r="E50" s="266">
        <f>1.91*1000</f>
        <v>1910</v>
      </c>
      <c r="F50" s="266"/>
      <c r="G50" s="266"/>
      <c r="H50" s="89">
        <f>E50-239.5</f>
        <v>1670.5</v>
      </c>
      <c r="I50" s="106" t="s">
        <v>352</v>
      </c>
      <c r="K50" s="42" t="s">
        <v>83</v>
      </c>
      <c r="M50" s="43"/>
    </row>
    <row r="51" spans="2:13" x14ac:dyDescent="0.25">
      <c r="B51" s="51" t="s">
        <v>116</v>
      </c>
      <c r="C51" s="89" t="s">
        <v>111</v>
      </c>
      <c r="D51" s="89">
        <v>119.05</v>
      </c>
      <c r="E51" s="266">
        <v>115887.2</v>
      </c>
      <c r="F51" s="266"/>
      <c r="G51" s="266"/>
      <c r="H51" s="89">
        <f>E51-2062.95</f>
        <v>113824.25</v>
      </c>
      <c r="I51" s="106" t="s">
        <v>352</v>
      </c>
      <c r="K51" s="43" t="s">
        <v>83</v>
      </c>
      <c r="M51" s="43"/>
    </row>
    <row r="52" spans="2:13" x14ac:dyDescent="0.25">
      <c r="B52" s="15" t="s">
        <v>153</v>
      </c>
      <c r="C52" s="25"/>
      <c r="D52" s="25"/>
      <c r="E52" s="266"/>
      <c r="F52" s="266"/>
      <c r="G52" s="266"/>
      <c r="H52" s="25"/>
      <c r="I52" s="39"/>
      <c r="K52" s="43" t="s">
        <v>83</v>
      </c>
      <c r="M52" s="43"/>
    </row>
    <row r="53" spans="2:13" x14ac:dyDescent="0.25">
      <c r="B53" s="51" t="s">
        <v>154</v>
      </c>
      <c r="C53" s="89" t="s">
        <v>111</v>
      </c>
      <c r="D53" s="89">
        <v>1.03</v>
      </c>
      <c r="E53" s="266">
        <f>0.314*1000</f>
        <v>314</v>
      </c>
      <c r="F53" s="266"/>
      <c r="G53" s="266"/>
      <c r="H53" s="89">
        <f>E53-86.05</f>
        <v>227.95</v>
      </c>
      <c r="I53" s="106">
        <v>3</v>
      </c>
      <c r="K53" s="43" t="s">
        <v>83</v>
      </c>
      <c r="M53" s="43"/>
    </row>
    <row r="54" spans="2:13" x14ac:dyDescent="0.25">
      <c r="B54" s="51" t="s">
        <v>141</v>
      </c>
      <c r="C54" s="89" t="s">
        <v>111</v>
      </c>
      <c r="D54" s="89">
        <v>2.16</v>
      </c>
      <c r="E54" s="266">
        <f>0.59*1000</f>
        <v>590</v>
      </c>
      <c r="F54" s="266"/>
      <c r="G54" s="266"/>
      <c r="H54" s="89">
        <f>E54-265.3</f>
        <v>324.7</v>
      </c>
      <c r="I54" s="106">
        <v>54</v>
      </c>
      <c r="K54" s="43" t="s">
        <v>83</v>
      </c>
      <c r="M54" s="43"/>
    </row>
    <row r="55" spans="2:13" x14ac:dyDescent="0.25">
      <c r="B55" s="51" t="s">
        <v>155</v>
      </c>
      <c r="C55" s="89" t="s">
        <v>111</v>
      </c>
      <c r="D55" s="89" t="s">
        <v>361</v>
      </c>
      <c r="E55" s="266">
        <f>0.02*1000</f>
        <v>20</v>
      </c>
      <c r="F55" s="266"/>
      <c r="G55" s="266"/>
      <c r="H55" s="89">
        <f>E55-7.75</f>
        <v>12.25</v>
      </c>
      <c r="I55" s="106" t="s">
        <v>352</v>
      </c>
      <c r="K55" s="43" t="s">
        <v>83</v>
      </c>
      <c r="M55" s="43"/>
    </row>
    <row r="56" spans="2:13" x14ac:dyDescent="0.25">
      <c r="B56" s="51" t="s">
        <v>156</v>
      </c>
      <c r="C56" s="89" t="s">
        <v>111</v>
      </c>
      <c r="D56" s="89">
        <v>11.48</v>
      </c>
      <c r="E56" s="266">
        <f>9.24*1000</f>
        <v>9240</v>
      </c>
      <c r="F56" s="266"/>
      <c r="G56" s="266"/>
      <c r="H56" s="89">
        <f>E56-406.95</f>
        <v>8833.0499999999993</v>
      </c>
      <c r="I56" s="106">
        <v>2</v>
      </c>
      <c r="K56" s="43" t="s">
        <v>83</v>
      </c>
      <c r="M56" s="43"/>
    </row>
    <row r="57" spans="2:13" x14ac:dyDescent="0.25">
      <c r="B57" s="51" t="s">
        <v>157</v>
      </c>
      <c r="C57" s="89" t="s">
        <v>111</v>
      </c>
      <c r="D57" s="89">
        <v>13.43</v>
      </c>
      <c r="E57" s="266">
        <f>3.98*1000</f>
        <v>3980</v>
      </c>
      <c r="F57" s="266"/>
      <c r="G57" s="266"/>
      <c r="H57" s="89">
        <f>E57-628.45</f>
        <v>3351.55</v>
      </c>
      <c r="I57" s="106">
        <v>453.9</v>
      </c>
      <c r="K57" s="43" t="s">
        <v>83</v>
      </c>
      <c r="M57" s="43"/>
    </row>
    <row r="58" spans="2:13" x14ac:dyDescent="0.25">
      <c r="B58" s="15" t="s">
        <v>158</v>
      </c>
      <c r="C58" s="25"/>
      <c r="D58" s="25"/>
      <c r="E58" s="266"/>
      <c r="F58" s="266"/>
      <c r="G58" s="266"/>
      <c r="H58" s="25"/>
      <c r="I58" s="39"/>
      <c r="K58" s="43" t="s">
        <v>83</v>
      </c>
      <c r="M58" s="43"/>
    </row>
    <row r="59" spans="2:13" x14ac:dyDescent="0.25">
      <c r="B59" s="51" t="s">
        <v>320</v>
      </c>
      <c r="C59" s="89" t="s">
        <v>111</v>
      </c>
      <c r="D59" s="89" t="s">
        <v>352</v>
      </c>
      <c r="E59" s="266" t="s">
        <v>352</v>
      </c>
      <c r="F59" s="266"/>
      <c r="G59" s="266"/>
      <c r="H59" s="89" t="s">
        <v>352</v>
      </c>
      <c r="I59" s="106" t="s">
        <v>352</v>
      </c>
      <c r="K59" s="43" t="s">
        <v>83</v>
      </c>
      <c r="M59" s="43"/>
    </row>
    <row r="60" spans="2:13" x14ac:dyDescent="0.25">
      <c r="B60" s="51" t="s">
        <v>159</v>
      </c>
      <c r="C60" s="89" t="s">
        <v>111</v>
      </c>
      <c r="D60" s="89">
        <v>4.17</v>
      </c>
      <c r="E60" s="266">
        <f>1.24*1000</f>
        <v>1240</v>
      </c>
      <c r="F60" s="266"/>
      <c r="G60" s="266"/>
      <c r="H60" s="89">
        <f>E60-1045.79</f>
        <v>194.21000000000004</v>
      </c>
      <c r="I60" s="106">
        <v>941.29</v>
      </c>
      <c r="K60" s="43" t="s">
        <v>83</v>
      </c>
      <c r="M60" s="43"/>
    </row>
    <row r="61" spans="2:13" x14ac:dyDescent="0.25">
      <c r="B61" s="51" t="s">
        <v>160</v>
      </c>
      <c r="C61" s="89" t="s">
        <v>111</v>
      </c>
      <c r="D61" s="89" t="s">
        <v>352</v>
      </c>
      <c r="E61" s="266" t="s">
        <v>352</v>
      </c>
      <c r="F61" s="266"/>
      <c r="G61" s="266"/>
      <c r="H61" s="89" t="s">
        <v>352</v>
      </c>
      <c r="I61" s="106" t="s">
        <v>352</v>
      </c>
      <c r="K61" s="43" t="s">
        <v>83</v>
      </c>
      <c r="M61" s="43"/>
    </row>
    <row r="62" spans="2:13" x14ac:dyDescent="0.25">
      <c r="B62" s="15" t="s">
        <v>184</v>
      </c>
      <c r="C62" s="25"/>
      <c r="D62" s="25"/>
      <c r="E62" s="266"/>
      <c r="F62" s="266"/>
      <c r="G62" s="266"/>
      <c r="H62" s="25"/>
      <c r="I62" s="39"/>
      <c r="K62" s="43" t="s">
        <v>83</v>
      </c>
      <c r="M62" s="43"/>
    </row>
    <row r="63" spans="2:13" x14ac:dyDescent="0.25">
      <c r="B63" s="51" t="s">
        <v>185</v>
      </c>
      <c r="C63" s="89" t="s">
        <v>111</v>
      </c>
      <c r="D63" s="89">
        <v>64.88</v>
      </c>
      <c r="E63" s="266">
        <v>64026</v>
      </c>
      <c r="F63" s="266"/>
      <c r="G63" s="266"/>
      <c r="H63" s="89">
        <f>E63-62743.0317</f>
        <v>1282.9683000000005</v>
      </c>
      <c r="I63" s="106">
        <v>23264.031746031746</v>
      </c>
      <c r="K63" s="43" t="s">
        <v>83</v>
      </c>
      <c r="M63" s="43"/>
    </row>
    <row r="64" spans="2:13" x14ac:dyDescent="0.25">
      <c r="B64" s="51" t="s">
        <v>186</v>
      </c>
      <c r="C64" s="89" t="s">
        <v>111</v>
      </c>
      <c r="D64" s="89">
        <v>54.769999999999975</v>
      </c>
      <c r="E64" s="266" t="s">
        <v>352</v>
      </c>
      <c r="F64" s="266"/>
      <c r="G64" s="266"/>
      <c r="H64" s="89" t="s">
        <v>352</v>
      </c>
      <c r="I64" s="106" t="s">
        <v>352</v>
      </c>
      <c r="K64" s="43" t="s">
        <v>83</v>
      </c>
      <c r="M64" s="43"/>
    </row>
    <row r="65" spans="2:13" x14ac:dyDescent="0.25">
      <c r="B65" s="15" t="s">
        <v>161</v>
      </c>
      <c r="C65" s="25"/>
      <c r="D65" s="25"/>
      <c r="E65" s="266"/>
      <c r="F65" s="266"/>
      <c r="G65" s="266"/>
      <c r="H65" s="25"/>
      <c r="I65" s="39"/>
      <c r="K65" s="43" t="s">
        <v>83</v>
      </c>
      <c r="M65" s="43"/>
    </row>
    <row r="66" spans="2:13" x14ac:dyDescent="0.25">
      <c r="B66" s="51" t="s">
        <v>142</v>
      </c>
      <c r="C66" s="89" t="s">
        <v>111</v>
      </c>
      <c r="D66" s="89">
        <v>6.42</v>
      </c>
      <c r="E66" s="266">
        <f>14.72*1000</f>
        <v>14720</v>
      </c>
      <c r="F66" s="266"/>
      <c r="G66" s="266"/>
      <c r="H66" s="89">
        <f>E66-1147</f>
        <v>13573</v>
      </c>
      <c r="I66" s="106">
        <v>230</v>
      </c>
      <c r="K66" s="44" t="s">
        <v>83</v>
      </c>
      <c r="M66" s="43"/>
    </row>
    <row r="67" spans="2:13" x14ac:dyDescent="0.25">
      <c r="B67" s="51" t="s">
        <v>152</v>
      </c>
      <c r="C67" s="89" t="s">
        <v>111</v>
      </c>
      <c r="D67" s="89">
        <v>3.6</v>
      </c>
      <c r="E67" s="266">
        <f>6.51*1000</f>
        <v>6510</v>
      </c>
      <c r="F67" s="266"/>
      <c r="G67" s="266"/>
      <c r="H67" s="89">
        <f>E67-1133</f>
        <v>5377</v>
      </c>
      <c r="I67" s="106">
        <v>535</v>
      </c>
      <c r="K67" s="42" t="s">
        <v>83</v>
      </c>
      <c r="M67" s="43"/>
    </row>
    <row r="68" spans="2:13" x14ac:dyDescent="0.25">
      <c r="B68" s="51" t="s">
        <v>143</v>
      </c>
      <c r="C68" s="89" t="s">
        <v>111</v>
      </c>
      <c r="D68" s="89">
        <v>1.48</v>
      </c>
      <c r="E68" s="266">
        <f>2.34*1000</f>
        <v>2340</v>
      </c>
      <c r="F68" s="266"/>
      <c r="G68" s="266"/>
      <c r="H68" s="89">
        <f>E68-341</f>
        <v>1999</v>
      </c>
      <c r="I68" s="106" t="s">
        <v>352</v>
      </c>
      <c r="K68" s="43" t="s">
        <v>83</v>
      </c>
      <c r="M68" s="43"/>
    </row>
    <row r="69" spans="2:13" x14ac:dyDescent="0.25">
      <c r="B69" s="51" t="s">
        <v>271</v>
      </c>
      <c r="C69" s="89" t="s">
        <v>111</v>
      </c>
      <c r="D69" s="89">
        <v>1.38</v>
      </c>
      <c r="E69" s="266">
        <f>1.65*1000</f>
        <v>1650</v>
      </c>
      <c r="F69" s="266"/>
      <c r="G69" s="266"/>
      <c r="H69" s="89">
        <f>E69-224.5</f>
        <v>1425.5</v>
      </c>
      <c r="I69" s="106">
        <v>10</v>
      </c>
      <c r="K69" s="43" t="s">
        <v>83</v>
      </c>
      <c r="M69" s="43"/>
    </row>
    <row r="70" spans="2:13" x14ac:dyDescent="0.25">
      <c r="B70" s="51" t="s">
        <v>272</v>
      </c>
      <c r="C70" s="89" t="s">
        <v>273</v>
      </c>
      <c r="D70" s="89">
        <v>7.52</v>
      </c>
      <c r="E70" s="266">
        <f>8.34*1000</f>
        <v>8340</v>
      </c>
      <c r="F70" s="266"/>
      <c r="G70" s="266"/>
      <c r="H70" s="89">
        <f>E70-4204</f>
        <v>4136</v>
      </c>
      <c r="I70" s="106">
        <v>4074</v>
      </c>
      <c r="K70" s="43"/>
      <c r="M70" s="43"/>
    </row>
    <row r="71" spans="2:13" x14ac:dyDescent="0.25">
      <c r="B71" s="15" t="s">
        <v>117</v>
      </c>
      <c r="C71" s="25"/>
      <c r="D71" s="25"/>
      <c r="E71" s="266"/>
      <c r="F71" s="266"/>
      <c r="G71" s="266"/>
      <c r="H71" s="25"/>
      <c r="I71" s="39"/>
      <c r="K71" s="43" t="s">
        <v>83</v>
      </c>
      <c r="M71" s="43"/>
    </row>
    <row r="72" spans="2:13" x14ac:dyDescent="0.25">
      <c r="B72" s="51" t="s">
        <v>162</v>
      </c>
      <c r="C72" s="89" t="s">
        <v>111</v>
      </c>
      <c r="D72" s="89">
        <v>0.24</v>
      </c>
      <c r="E72" s="266">
        <f>0.04*1000</f>
        <v>40</v>
      </c>
      <c r="F72" s="266"/>
      <c r="G72" s="266"/>
      <c r="H72" s="89">
        <f>E72-I72</f>
        <v>25</v>
      </c>
      <c r="I72" s="106">
        <v>15</v>
      </c>
      <c r="K72" s="43" t="s">
        <v>83</v>
      </c>
      <c r="M72" s="43"/>
    </row>
    <row r="73" spans="2:13" x14ac:dyDescent="0.25">
      <c r="B73" s="51" t="s">
        <v>144</v>
      </c>
      <c r="C73" s="89" t="s">
        <v>111</v>
      </c>
      <c r="D73" s="89">
        <v>4.24</v>
      </c>
      <c r="E73" s="266">
        <f>2.87*1000</f>
        <v>2870</v>
      </c>
      <c r="F73" s="266"/>
      <c r="G73" s="266"/>
      <c r="H73" s="89">
        <f>E73-1159.65</f>
        <v>1710.35</v>
      </c>
      <c r="I73" s="106">
        <v>1153</v>
      </c>
      <c r="K73" s="43" t="s">
        <v>83</v>
      </c>
      <c r="M73" s="43"/>
    </row>
    <row r="74" spans="2:13" x14ac:dyDescent="0.25">
      <c r="B74" s="51" t="s">
        <v>163</v>
      </c>
      <c r="C74" s="89" t="s">
        <v>164</v>
      </c>
      <c r="D74" s="89">
        <v>2.0699999999999998</v>
      </c>
      <c r="E74" s="266">
        <f>6.19*1000</f>
        <v>6190</v>
      </c>
      <c r="F74" s="266"/>
      <c r="G74" s="266"/>
      <c r="H74" s="89">
        <f>E74-I74</f>
        <v>2678</v>
      </c>
      <c r="I74" s="106">
        <v>3512</v>
      </c>
      <c r="K74" s="43" t="s">
        <v>83</v>
      </c>
      <c r="M74" s="43"/>
    </row>
    <row r="75" spans="2:13" x14ac:dyDescent="0.25">
      <c r="B75" s="51" t="s">
        <v>165</v>
      </c>
      <c r="C75" s="89" t="s">
        <v>111</v>
      </c>
      <c r="D75" s="89">
        <v>1.1299999999999999</v>
      </c>
      <c r="E75" s="266">
        <f>2.11*1000</f>
        <v>2110</v>
      </c>
      <c r="F75" s="266"/>
      <c r="G75" s="266"/>
      <c r="H75" s="89">
        <f>E75-I75</f>
        <v>1786</v>
      </c>
      <c r="I75" s="106">
        <v>324</v>
      </c>
      <c r="K75" s="43" t="s">
        <v>83</v>
      </c>
      <c r="M75" s="43"/>
    </row>
    <row r="76" spans="2:13" x14ac:dyDescent="0.25">
      <c r="B76" s="51" t="s">
        <v>145</v>
      </c>
      <c r="C76" s="89" t="s">
        <v>111</v>
      </c>
      <c r="D76" s="89">
        <v>0.62</v>
      </c>
      <c r="E76" s="266">
        <f>0.56*1000</f>
        <v>560</v>
      </c>
      <c r="F76" s="266"/>
      <c r="G76" s="266"/>
      <c r="H76" s="89">
        <f>E76-I76</f>
        <v>515</v>
      </c>
      <c r="I76" s="106">
        <v>45</v>
      </c>
      <c r="K76" s="43" t="s">
        <v>83</v>
      </c>
      <c r="M76" s="43"/>
    </row>
    <row r="77" spans="2:13" x14ac:dyDescent="0.25">
      <c r="B77" s="51" t="s">
        <v>166</v>
      </c>
      <c r="C77" s="89" t="s">
        <v>111</v>
      </c>
      <c r="D77" s="89">
        <v>3.42</v>
      </c>
      <c r="E77" s="266">
        <f>10.03*1000</f>
        <v>10030</v>
      </c>
      <c r="F77" s="266"/>
      <c r="G77" s="266"/>
      <c r="H77" s="89">
        <f>E77-I77</f>
        <v>9186</v>
      </c>
      <c r="I77" s="106">
        <v>844</v>
      </c>
      <c r="K77" s="43" t="s">
        <v>83</v>
      </c>
      <c r="M77" s="43"/>
    </row>
    <row r="78" spans="2:13" x14ac:dyDescent="0.25">
      <c r="B78" s="51" t="s">
        <v>167</v>
      </c>
      <c r="C78" s="89" t="s">
        <v>111</v>
      </c>
      <c r="D78" s="89">
        <v>0.4</v>
      </c>
      <c r="E78" s="266">
        <f>0.53*1000</f>
        <v>530</v>
      </c>
      <c r="F78" s="266"/>
      <c r="G78" s="266"/>
      <c r="H78" s="89">
        <f>E78-I78</f>
        <v>445</v>
      </c>
      <c r="I78" s="106">
        <v>85</v>
      </c>
      <c r="K78" s="43" t="s">
        <v>83</v>
      </c>
      <c r="M78" s="43"/>
    </row>
    <row r="79" spans="2:13" x14ac:dyDescent="0.25">
      <c r="B79" s="51" t="s">
        <v>168</v>
      </c>
      <c r="C79" s="89" t="s">
        <v>111</v>
      </c>
      <c r="D79" s="89">
        <v>3.28</v>
      </c>
      <c r="E79" s="266">
        <f>3.83*1000</f>
        <v>3830</v>
      </c>
      <c r="F79" s="266"/>
      <c r="G79" s="266"/>
      <c r="H79" s="89">
        <f>E79-1433.08</f>
        <v>2396.92</v>
      </c>
      <c r="I79" s="106">
        <v>1402</v>
      </c>
      <c r="K79" s="43" t="s">
        <v>83</v>
      </c>
      <c r="M79" s="43"/>
    </row>
    <row r="80" spans="2:13" x14ac:dyDescent="0.25">
      <c r="B80" s="51" t="s">
        <v>169</v>
      </c>
      <c r="C80" s="89" t="s">
        <v>111</v>
      </c>
      <c r="D80" s="89">
        <v>0.46</v>
      </c>
      <c r="E80" s="266">
        <f>0.13*1000</f>
        <v>130</v>
      </c>
      <c r="F80" s="266"/>
      <c r="G80" s="266"/>
      <c r="H80" s="89">
        <f>E80-5.6</f>
        <v>124.4</v>
      </c>
      <c r="I80" s="106">
        <v>4</v>
      </c>
      <c r="K80" s="43" t="s">
        <v>83</v>
      </c>
      <c r="M80" s="43"/>
    </row>
    <row r="81" spans="2:13" x14ac:dyDescent="0.25">
      <c r="B81" s="51" t="s">
        <v>170</v>
      </c>
      <c r="C81" s="89" t="s">
        <v>111</v>
      </c>
      <c r="D81" s="89">
        <v>0.77</v>
      </c>
      <c r="E81" s="266">
        <f>0.87*1000</f>
        <v>870</v>
      </c>
      <c r="F81" s="266"/>
      <c r="G81" s="266"/>
      <c r="H81" s="89">
        <f>E81-I81</f>
        <v>789.67</v>
      </c>
      <c r="I81" s="106">
        <v>80.33</v>
      </c>
      <c r="K81" s="43" t="s">
        <v>83</v>
      </c>
      <c r="M81" s="43"/>
    </row>
    <row r="82" spans="2:13" x14ac:dyDescent="0.25">
      <c r="B82" s="51" t="s">
        <v>171</v>
      </c>
      <c r="C82" s="89" t="s">
        <v>111</v>
      </c>
      <c r="D82" s="89">
        <v>0.97</v>
      </c>
      <c r="E82" s="266">
        <f>0.91*1000</f>
        <v>910</v>
      </c>
      <c r="F82" s="266"/>
      <c r="G82" s="266"/>
      <c r="H82" s="89">
        <f>E82-96.02</f>
        <v>813.98</v>
      </c>
      <c r="I82" s="106">
        <v>96</v>
      </c>
      <c r="K82" s="43" t="s">
        <v>83</v>
      </c>
      <c r="M82" s="43"/>
    </row>
    <row r="83" spans="2:13" x14ac:dyDescent="0.25">
      <c r="B83" s="51" t="s">
        <v>172</v>
      </c>
      <c r="C83" s="89" t="s">
        <v>111</v>
      </c>
      <c r="D83" s="89">
        <v>0.28999999999999998</v>
      </c>
      <c r="E83" s="266">
        <f>0.16*1000</f>
        <v>160</v>
      </c>
      <c r="F83" s="266"/>
      <c r="G83" s="266"/>
      <c r="H83" s="89">
        <f>E83-5.25</f>
        <v>154.75</v>
      </c>
      <c r="I83" s="106" t="s">
        <v>352</v>
      </c>
      <c r="K83" s="43" t="s">
        <v>83</v>
      </c>
      <c r="M83" s="43"/>
    </row>
    <row r="84" spans="2:13" x14ac:dyDescent="0.25">
      <c r="B84" s="51" t="s">
        <v>173</v>
      </c>
      <c r="C84" s="89" t="s">
        <v>111</v>
      </c>
      <c r="D84" s="89">
        <v>3.45</v>
      </c>
      <c r="E84" s="266">
        <f>9.79*1000</f>
        <v>9790</v>
      </c>
      <c r="F84" s="266"/>
      <c r="G84" s="266"/>
      <c r="H84" s="89">
        <f>E84-3556.39</f>
        <v>6233.6100000000006</v>
      </c>
      <c r="I84" s="106">
        <v>3542.4</v>
      </c>
      <c r="K84" s="43" t="s">
        <v>83</v>
      </c>
      <c r="M84" s="43"/>
    </row>
    <row r="85" spans="2:13" x14ac:dyDescent="0.25">
      <c r="B85" s="51" t="s">
        <v>174</v>
      </c>
      <c r="C85" s="89" t="s">
        <v>111</v>
      </c>
      <c r="D85" s="89">
        <v>1.18</v>
      </c>
      <c r="E85" s="266">
        <f>1.7*1000</f>
        <v>1700</v>
      </c>
      <c r="F85" s="266"/>
      <c r="G85" s="266"/>
      <c r="H85" s="89">
        <f>E85-I85</f>
        <v>1005</v>
      </c>
      <c r="I85" s="106">
        <v>695</v>
      </c>
      <c r="K85" s="43" t="s">
        <v>83</v>
      </c>
      <c r="M85" s="43"/>
    </row>
    <row r="86" spans="2:13" x14ac:dyDescent="0.25">
      <c r="B86" s="51" t="s">
        <v>175</v>
      </c>
      <c r="C86" s="89" t="s">
        <v>111</v>
      </c>
      <c r="D86" s="89">
        <v>2.3199999999999998</v>
      </c>
      <c r="E86" s="266">
        <f>4.02*1000</f>
        <v>4019.9999999999995</v>
      </c>
      <c r="F86" s="266"/>
      <c r="G86" s="266"/>
      <c r="H86" s="89">
        <f>E86-I86</f>
        <v>1488.7999999999997</v>
      </c>
      <c r="I86" s="106">
        <v>2531.1999999999998</v>
      </c>
      <c r="K86" s="43" t="s">
        <v>83</v>
      </c>
      <c r="M86" s="43"/>
    </row>
    <row r="87" spans="2:13" x14ac:dyDescent="0.25">
      <c r="B87" s="51" t="s">
        <v>176</v>
      </c>
      <c r="C87" s="89" t="s">
        <v>111</v>
      </c>
      <c r="D87" s="89">
        <v>0.82</v>
      </c>
      <c r="E87" s="266">
        <f>0.6*1000</f>
        <v>600</v>
      </c>
      <c r="F87" s="266"/>
      <c r="G87" s="266"/>
      <c r="H87" s="89">
        <f>E87-196.5</f>
        <v>403.5</v>
      </c>
      <c r="I87" s="106">
        <v>179</v>
      </c>
      <c r="K87" s="43" t="s">
        <v>83</v>
      </c>
      <c r="M87" s="43"/>
    </row>
    <row r="88" spans="2:13" x14ac:dyDescent="0.25">
      <c r="B88" s="51" t="s">
        <v>177</v>
      </c>
      <c r="C88" s="89" t="s">
        <v>111</v>
      </c>
      <c r="D88" s="89">
        <v>1.62</v>
      </c>
      <c r="E88" s="266">
        <f>5.77*1000</f>
        <v>5770</v>
      </c>
      <c r="F88" s="266"/>
      <c r="G88" s="266"/>
      <c r="H88" s="89">
        <f>E88-987.22</f>
        <v>4782.78</v>
      </c>
      <c r="I88" s="106">
        <v>973</v>
      </c>
      <c r="K88" s="43" t="s">
        <v>83</v>
      </c>
      <c r="M88" s="43"/>
    </row>
    <row r="89" spans="2:13" x14ac:dyDescent="0.25">
      <c r="B89" s="51" t="s">
        <v>178</v>
      </c>
      <c r="C89" s="89" t="s">
        <v>111</v>
      </c>
      <c r="D89" s="89">
        <v>3.68</v>
      </c>
      <c r="E89" s="266">
        <f>27.03*1000</f>
        <v>27030</v>
      </c>
      <c r="F89" s="266"/>
      <c r="G89" s="266"/>
      <c r="H89" s="89">
        <f>E89-3120.02</f>
        <v>23909.98</v>
      </c>
      <c r="I89" s="106">
        <v>3055</v>
      </c>
      <c r="K89" s="43" t="s">
        <v>83</v>
      </c>
      <c r="M89" s="43"/>
    </row>
    <row r="90" spans="2:13" x14ac:dyDescent="0.25">
      <c r="B90" s="51" t="s">
        <v>179</v>
      </c>
      <c r="C90" s="89" t="s">
        <v>111</v>
      </c>
      <c r="D90" s="89">
        <v>1.06</v>
      </c>
      <c r="E90" s="266">
        <f>5.58*1000</f>
        <v>5580</v>
      </c>
      <c r="F90" s="266"/>
      <c r="G90" s="266"/>
      <c r="H90" s="89">
        <f>E90-950</f>
        <v>4630</v>
      </c>
      <c r="I90" s="106">
        <v>950</v>
      </c>
      <c r="K90" s="43" t="s">
        <v>83</v>
      </c>
      <c r="M90" s="43"/>
    </row>
    <row r="91" spans="2:13" x14ac:dyDescent="0.25">
      <c r="B91" s="51" t="s">
        <v>180</v>
      </c>
      <c r="C91" s="89" t="s">
        <v>111</v>
      </c>
      <c r="D91" s="89">
        <v>0.86</v>
      </c>
      <c r="E91" s="266">
        <f>0.94*1000</f>
        <v>940</v>
      </c>
      <c r="F91" s="266"/>
      <c r="G91" s="266"/>
      <c r="H91" s="89">
        <f>E91-200.1</f>
        <v>739.9</v>
      </c>
      <c r="I91" s="106">
        <v>199</v>
      </c>
      <c r="K91" s="43" t="s">
        <v>83</v>
      </c>
      <c r="M91" s="43"/>
    </row>
    <row r="92" spans="2:13" x14ac:dyDescent="0.25">
      <c r="B92" s="51" t="s">
        <v>181</v>
      </c>
      <c r="C92" s="89" t="s">
        <v>111</v>
      </c>
      <c r="D92" s="25" t="s">
        <v>362</v>
      </c>
      <c r="E92" s="266">
        <f>0.67*1000</f>
        <v>670</v>
      </c>
      <c r="F92" s="266"/>
      <c r="G92" s="266"/>
      <c r="H92" s="89">
        <f>E92-I92</f>
        <v>155</v>
      </c>
      <c r="I92" s="106">
        <v>515</v>
      </c>
      <c r="K92" s="43" t="s">
        <v>83</v>
      </c>
      <c r="M92" s="43"/>
    </row>
    <row r="93" spans="2:13" x14ac:dyDescent="0.25">
      <c r="B93" s="51" t="s">
        <v>182</v>
      </c>
      <c r="C93" s="89" t="s">
        <v>111</v>
      </c>
      <c r="D93" s="89" t="s">
        <v>363</v>
      </c>
      <c r="E93" s="266">
        <f>0.19*1000</f>
        <v>190</v>
      </c>
      <c r="F93" s="266"/>
      <c r="G93" s="266"/>
      <c r="H93" s="89">
        <f>E93-I93</f>
        <v>168</v>
      </c>
      <c r="I93" s="106">
        <v>22</v>
      </c>
      <c r="K93" s="43" t="s">
        <v>83</v>
      </c>
      <c r="M93" s="43"/>
    </row>
    <row r="94" spans="2:13" x14ac:dyDescent="0.25">
      <c r="B94" s="54" t="s">
        <v>183</v>
      </c>
      <c r="C94" s="72" t="s">
        <v>111</v>
      </c>
      <c r="D94" s="55" t="s">
        <v>364</v>
      </c>
      <c r="E94" s="268">
        <f>0.43*1000</f>
        <v>430</v>
      </c>
      <c r="F94" s="268"/>
      <c r="G94" s="268"/>
      <c r="H94" s="72">
        <f>E94-I94</f>
        <v>385</v>
      </c>
      <c r="I94" s="73">
        <v>45</v>
      </c>
      <c r="K94" s="44" t="s">
        <v>83</v>
      </c>
      <c r="M94" s="44"/>
    </row>
    <row r="95" spans="2:13" x14ac:dyDescent="0.25">
      <c r="D95"/>
    </row>
    <row r="96" spans="2:13" x14ac:dyDescent="0.25">
      <c r="D96"/>
    </row>
    <row r="97" spans="2:13" x14ac:dyDescent="0.25">
      <c r="B97" s="12" t="s">
        <v>118</v>
      </c>
      <c r="C97" s="23"/>
      <c r="D97" s="13" t="s">
        <v>203</v>
      </c>
      <c r="E97" s="267" t="s">
        <v>286</v>
      </c>
      <c r="F97" s="267"/>
      <c r="G97" s="267"/>
      <c r="H97" s="13" t="s">
        <v>287</v>
      </c>
      <c r="I97" s="14" t="s">
        <v>288</v>
      </c>
      <c r="K97" s="42"/>
      <c r="M97" s="42"/>
    </row>
    <row r="98" spans="2:13" x14ac:dyDescent="0.25">
      <c r="B98" s="51" t="s">
        <v>146</v>
      </c>
      <c r="C98" s="89" t="s">
        <v>202</v>
      </c>
      <c r="D98" s="25">
        <v>44</v>
      </c>
      <c r="E98" s="266">
        <f>0.002*1000</f>
        <v>2</v>
      </c>
      <c r="F98" s="266"/>
      <c r="G98" s="266"/>
      <c r="H98" s="89">
        <v>2</v>
      </c>
      <c r="I98" s="106" t="s">
        <v>352</v>
      </c>
      <c r="K98" s="42" t="s">
        <v>83</v>
      </c>
      <c r="M98" s="43"/>
    </row>
    <row r="99" spans="2:13" x14ac:dyDescent="0.25">
      <c r="B99" s="51" t="s">
        <v>187</v>
      </c>
      <c r="C99" s="89" t="s">
        <v>202</v>
      </c>
      <c r="D99" s="25">
        <v>133714</v>
      </c>
      <c r="E99" s="266">
        <f>141.04*1000</f>
        <v>141040</v>
      </c>
      <c r="F99" s="266"/>
      <c r="G99" s="266"/>
      <c r="H99" s="89">
        <f>E99-I99</f>
        <v>5427.1428571428405</v>
      </c>
      <c r="I99" s="106">
        <v>135612.85714285716</v>
      </c>
      <c r="K99" s="43" t="s">
        <v>83</v>
      </c>
      <c r="M99" s="43"/>
    </row>
    <row r="100" spans="2:13" x14ac:dyDescent="0.25">
      <c r="B100" s="51" t="s">
        <v>188</v>
      </c>
      <c r="C100" s="89" t="s">
        <v>202</v>
      </c>
      <c r="D100" s="25">
        <v>11804</v>
      </c>
      <c r="E100" s="266">
        <f>43.53*1000</f>
        <v>43530</v>
      </c>
      <c r="F100" s="266"/>
      <c r="G100" s="266"/>
      <c r="H100" s="89">
        <f>E100-I100</f>
        <v>17222.574074074073</v>
      </c>
      <c r="I100" s="106">
        <v>26307.425925925927</v>
      </c>
      <c r="K100" s="43" t="s">
        <v>83</v>
      </c>
      <c r="M100" s="43"/>
    </row>
    <row r="101" spans="2:13" x14ac:dyDescent="0.25">
      <c r="B101" s="51" t="s">
        <v>189</v>
      </c>
      <c r="C101" s="89" t="s">
        <v>202</v>
      </c>
      <c r="D101" s="89">
        <v>3184</v>
      </c>
      <c r="E101" s="266">
        <f>11.74*1000</f>
        <v>11740</v>
      </c>
      <c r="F101" s="266"/>
      <c r="G101" s="266"/>
      <c r="H101" s="89">
        <f>E101-I101</f>
        <v>11595</v>
      </c>
      <c r="I101" s="106">
        <v>145</v>
      </c>
      <c r="K101" s="43" t="s">
        <v>83</v>
      </c>
      <c r="M101" s="43"/>
    </row>
    <row r="102" spans="2:13" x14ac:dyDescent="0.25">
      <c r="B102" s="51" t="s">
        <v>147</v>
      </c>
      <c r="C102" s="89" t="s">
        <v>202</v>
      </c>
      <c r="D102" s="89">
        <v>45</v>
      </c>
      <c r="E102" s="266" t="s">
        <v>352</v>
      </c>
      <c r="F102" s="266"/>
      <c r="G102" s="266"/>
      <c r="H102" s="89" t="s">
        <v>352</v>
      </c>
      <c r="I102" s="106" t="s">
        <v>352</v>
      </c>
      <c r="K102" s="43" t="s">
        <v>83</v>
      </c>
      <c r="M102" s="43"/>
    </row>
    <row r="103" spans="2:13" x14ac:dyDescent="0.25">
      <c r="B103" s="51" t="s">
        <v>190</v>
      </c>
      <c r="C103" s="89" t="s">
        <v>202</v>
      </c>
      <c r="D103" s="89">
        <v>991</v>
      </c>
      <c r="E103" s="266">
        <f>16.27*1000</f>
        <v>16270</v>
      </c>
      <c r="F103" s="266"/>
      <c r="G103" s="266"/>
      <c r="H103" s="89">
        <f>E103-I103</f>
        <v>16210</v>
      </c>
      <c r="I103" s="106">
        <v>60</v>
      </c>
      <c r="K103" s="43" t="s">
        <v>83</v>
      </c>
      <c r="M103" s="43"/>
    </row>
    <row r="104" spans="2:13" x14ac:dyDescent="0.25">
      <c r="B104" s="51" t="s">
        <v>191</v>
      </c>
      <c r="C104" s="89" t="s">
        <v>202</v>
      </c>
      <c r="D104" s="89">
        <v>22</v>
      </c>
      <c r="E104" s="266">
        <f>0.01*1000</f>
        <v>10</v>
      </c>
      <c r="F104" s="266"/>
      <c r="G104" s="266"/>
      <c r="H104" s="89" t="s">
        <v>352</v>
      </c>
      <c r="I104" s="106" t="s">
        <v>352</v>
      </c>
      <c r="K104" s="43" t="s">
        <v>83</v>
      </c>
      <c r="M104" s="43"/>
    </row>
    <row r="105" spans="2:13" x14ac:dyDescent="0.25">
      <c r="B105" s="51" t="s">
        <v>192</v>
      </c>
      <c r="C105" s="89" t="s">
        <v>202</v>
      </c>
      <c r="D105" s="89">
        <v>99</v>
      </c>
      <c r="E105" s="266" t="s">
        <v>352</v>
      </c>
      <c r="F105" s="266"/>
      <c r="G105" s="266"/>
      <c r="H105" s="89" t="s">
        <v>352</v>
      </c>
      <c r="I105" s="106" t="s">
        <v>352</v>
      </c>
      <c r="K105" s="43" t="s">
        <v>83</v>
      </c>
      <c r="M105" s="43"/>
    </row>
    <row r="106" spans="2:13" x14ac:dyDescent="0.25">
      <c r="B106" s="51" t="s">
        <v>193</v>
      </c>
      <c r="C106" s="89" t="s">
        <v>202</v>
      </c>
      <c r="D106" s="89">
        <v>1350</v>
      </c>
      <c r="E106" s="266">
        <f>31.19*1000</f>
        <v>31190</v>
      </c>
      <c r="F106" s="266"/>
      <c r="G106" s="266"/>
      <c r="H106" s="89">
        <f>E106-I106</f>
        <v>30790</v>
      </c>
      <c r="I106" s="106">
        <v>400</v>
      </c>
      <c r="K106" s="43" t="s">
        <v>83</v>
      </c>
      <c r="M106" s="43"/>
    </row>
    <row r="107" spans="2:13" x14ac:dyDescent="0.25">
      <c r="B107" s="51" t="s">
        <v>148</v>
      </c>
      <c r="C107" s="89" t="s">
        <v>202</v>
      </c>
      <c r="D107" s="89">
        <v>1727</v>
      </c>
      <c r="E107" s="266">
        <f>24.07*1000</f>
        <v>24070</v>
      </c>
      <c r="F107" s="266"/>
      <c r="G107" s="266"/>
      <c r="H107" s="89">
        <f>E107-I107</f>
        <v>23816</v>
      </c>
      <c r="I107" s="106">
        <v>254</v>
      </c>
      <c r="K107" s="43" t="s">
        <v>83</v>
      </c>
      <c r="M107" s="43"/>
    </row>
    <row r="108" spans="2:13" x14ac:dyDescent="0.25">
      <c r="B108" s="51" t="s">
        <v>194</v>
      </c>
      <c r="C108" s="89" t="s">
        <v>202</v>
      </c>
      <c r="D108" s="89">
        <v>87</v>
      </c>
      <c r="E108" s="266">
        <f>0.02*1000</f>
        <v>20</v>
      </c>
      <c r="F108" s="266"/>
      <c r="G108" s="266"/>
      <c r="H108" s="89">
        <v>20</v>
      </c>
      <c r="I108" s="106" t="s">
        <v>352</v>
      </c>
      <c r="K108" s="43" t="s">
        <v>83</v>
      </c>
      <c r="M108" s="43"/>
    </row>
    <row r="109" spans="2:13" x14ac:dyDescent="0.25">
      <c r="B109" s="51" t="s">
        <v>195</v>
      </c>
      <c r="C109" s="89" t="s">
        <v>202</v>
      </c>
      <c r="D109" s="89">
        <v>104</v>
      </c>
      <c r="E109" s="266">
        <f>0.02*1000</f>
        <v>20</v>
      </c>
      <c r="F109" s="266"/>
      <c r="G109" s="266"/>
      <c r="H109" s="89">
        <f>E109-I109</f>
        <v>10</v>
      </c>
      <c r="I109" s="106">
        <v>10</v>
      </c>
      <c r="K109" s="43" t="s">
        <v>83</v>
      </c>
      <c r="M109" s="43"/>
    </row>
    <row r="110" spans="2:13" x14ac:dyDescent="0.25">
      <c r="B110" s="51" t="s">
        <v>196</v>
      </c>
      <c r="C110" s="89" t="s">
        <v>202</v>
      </c>
      <c r="D110" s="89">
        <v>1027</v>
      </c>
      <c r="E110" s="266">
        <v>1735.15</v>
      </c>
      <c r="F110" s="266"/>
      <c r="G110" s="266"/>
      <c r="H110" s="89">
        <f>E110-I110</f>
        <v>1013.1500000000001</v>
      </c>
      <c r="I110" s="106">
        <v>722</v>
      </c>
      <c r="K110" s="43" t="s">
        <v>83</v>
      </c>
      <c r="M110" s="43"/>
    </row>
    <row r="111" spans="2:13" x14ac:dyDescent="0.25">
      <c r="B111" s="51" t="s">
        <v>197</v>
      </c>
      <c r="C111" s="89" t="s">
        <v>202</v>
      </c>
      <c r="D111" s="89">
        <v>17</v>
      </c>
      <c r="E111" s="266">
        <f>0.04*1000</f>
        <v>40</v>
      </c>
      <c r="F111" s="266"/>
      <c r="G111" s="266"/>
      <c r="H111" s="89">
        <v>40</v>
      </c>
      <c r="I111" s="106" t="s">
        <v>352</v>
      </c>
      <c r="K111" s="43" t="s">
        <v>83</v>
      </c>
      <c r="M111" s="43"/>
    </row>
    <row r="112" spans="2:13" x14ac:dyDescent="0.25">
      <c r="B112" s="51" t="s">
        <v>198</v>
      </c>
      <c r="C112" s="89" t="s">
        <v>202</v>
      </c>
      <c r="D112" s="89">
        <v>8734</v>
      </c>
      <c r="E112" s="266">
        <f>45.12*1000</f>
        <v>45120</v>
      </c>
      <c r="F112" s="266"/>
      <c r="G112" s="266"/>
      <c r="H112" s="89">
        <f>E112-I112</f>
        <v>33529</v>
      </c>
      <c r="I112" s="106">
        <v>11591</v>
      </c>
      <c r="K112" s="43" t="s">
        <v>83</v>
      </c>
      <c r="M112" s="43"/>
    </row>
    <row r="113" spans="2:13" x14ac:dyDescent="0.25">
      <c r="B113" s="51" t="s">
        <v>199</v>
      </c>
      <c r="C113" s="89" t="s">
        <v>202</v>
      </c>
      <c r="D113" s="89">
        <v>5414</v>
      </c>
      <c r="E113" s="266">
        <f>15.47*1000</f>
        <v>15470</v>
      </c>
      <c r="F113" s="266"/>
      <c r="G113" s="266"/>
      <c r="H113" s="89">
        <f>E113-I113</f>
        <v>14686</v>
      </c>
      <c r="I113" s="106">
        <v>784</v>
      </c>
      <c r="K113" s="43" t="s">
        <v>83</v>
      </c>
      <c r="M113" s="43"/>
    </row>
    <row r="114" spans="2:13" x14ac:dyDescent="0.25">
      <c r="B114" s="51" t="s">
        <v>200</v>
      </c>
      <c r="C114" s="89" t="s">
        <v>202</v>
      </c>
      <c r="D114" s="89">
        <v>370</v>
      </c>
      <c r="E114" s="266">
        <f>3.33*1000</f>
        <v>3330</v>
      </c>
      <c r="F114" s="266"/>
      <c r="G114" s="266"/>
      <c r="H114" s="89">
        <f>E114-I114</f>
        <v>3092</v>
      </c>
      <c r="I114" s="106">
        <v>238</v>
      </c>
      <c r="K114" s="43" t="s">
        <v>83</v>
      </c>
      <c r="M114" s="43"/>
    </row>
    <row r="115" spans="2:13" x14ac:dyDescent="0.25">
      <c r="B115" s="51" t="s">
        <v>201</v>
      </c>
      <c r="C115" s="89" t="s">
        <v>202</v>
      </c>
      <c r="D115" s="89">
        <v>6209</v>
      </c>
      <c r="E115" s="266">
        <f>2.6*1000</f>
        <v>2600</v>
      </c>
      <c r="F115" s="266"/>
      <c r="G115" s="266"/>
      <c r="H115" s="89">
        <f>E115-I115</f>
        <v>1544</v>
      </c>
      <c r="I115" s="106">
        <v>1056</v>
      </c>
      <c r="K115" s="43" t="s">
        <v>83</v>
      </c>
      <c r="M115" s="44"/>
    </row>
    <row r="116" spans="2:13" x14ac:dyDescent="0.25">
      <c r="B116" s="52" t="s">
        <v>149</v>
      </c>
      <c r="C116" s="55" t="s">
        <v>202</v>
      </c>
      <c r="D116" s="26"/>
      <c r="E116" s="268"/>
      <c r="F116" s="268"/>
      <c r="G116" s="268"/>
      <c r="H116" s="26"/>
      <c r="I116" s="40"/>
      <c r="K116" s="44" t="s">
        <v>83</v>
      </c>
      <c r="M116" s="43"/>
    </row>
    <row r="117" spans="2:13" x14ac:dyDescent="0.25">
      <c r="D117"/>
    </row>
    <row r="118" spans="2:13" x14ac:dyDescent="0.25">
      <c r="B118" s="41" t="s">
        <v>221</v>
      </c>
    </row>
    <row r="119" spans="2:13" x14ac:dyDescent="0.25">
      <c r="B119" s="53" t="s">
        <v>119</v>
      </c>
      <c r="C119" s="74" t="s">
        <v>124</v>
      </c>
      <c r="D119" s="107" t="s">
        <v>352</v>
      </c>
      <c r="G119" s="42" t="s">
        <v>83</v>
      </c>
      <c r="I119" s="42"/>
    </row>
    <row r="120" spans="2:13" x14ac:dyDescent="0.25">
      <c r="B120" s="51" t="s">
        <v>120</v>
      </c>
      <c r="C120" s="89" t="s">
        <v>124</v>
      </c>
      <c r="D120" s="106" t="s">
        <v>352</v>
      </c>
      <c r="G120" s="43" t="s">
        <v>83</v>
      </c>
      <c r="I120" s="43"/>
    </row>
    <row r="121" spans="2:13" x14ac:dyDescent="0.25">
      <c r="B121" s="51" t="s">
        <v>121</v>
      </c>
      <c r="C121" s="89" t="s">
        <v>124</v>
      </c>
      <c r="D121" s="106" t="s">
        <v>352</v>
      </c>
      <c r="G121" s="43" t="s">
        <v>83</v>
      </c>
      <c r="I121" s="43"/>
    </row>
    <row r="122" spans="2:13" x14ac:dyDescent="0.25">
      <c r="B122" s="51" t="s">
        <v>122</v>
      </c>
      <c r="C122" s="89" t="s">
        <v>124</v>
      </c>
      <c r="D122" s="106" t="s">
        <v>352</v>
      </c>
      <c r="G122" s="43" t="s">
        <v>83</v>
      </c>
      <c r="I122" s="43"/>
    </row>
    <row r="123" spans="2:13" x14ac:dyDescent="0.25">
      <c r="B123" s="51" t="s">
        <v>123</v>
      </c>
      <c r="C123" s="89" t="s">
        <v>124</v>
      </c>
      <c r="D123" s="106" t="s">
        <v>352</v>
      </c>
      <c r="G123" s="43" t="s">
        <v>83</v>
      </c>
      <c r="I123" s="43"/>
    </row>
    <row r="124" spans="2:13" x14ac:dyDescent="0.25">
      <c r="B124" s="60" t="s">
        <v>274</v>
      </c>
      <c r="C124" s="93" t="s">
        <v>124</v>
      </c>
      <c r="D124" s="108" t="s">
        <v>352</v>
      </c>
      <c r="G124" s="43"/>
      <c r="I124" s="43"/>
    </row>
    <row r="125" spans="2:13" x14ac:dyDescent="0.25">
      <c r="B125" s="52" t="s">
        <v>275</v>
      </c>
      <c r="C125" s="97" t="s">
        <v>124</v>
      </c>
      <c r="D125" s="109" t="s">
        <v>352</v>
      </c>
      <c r="G125" s="44" t="s">
        <v>83</v>
      </c>
      <c r="I125" s="44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127</v>
      </c>
      <c r="C2" t="s">
        <v>128</v>
      </c>
      <c r="D2" t="s">
        <v>129</v>
      </c>
    </row>
    <row r="3" spans="2:4" x14ac:dyDescent="0.25">
      <c r="B3" t="s">
        <v>130</v>
      </c>
      <c r="C3" t="s">
        <v>131</v>
      </c>
      <c r="D3" t="s">
        <v>132</v>
      </c>
    </row>
    <row r="4" spans="2:4" x14ac:dyDescent="0.25">
      <c r="C4" t="s">
        <v>133</v>
      </c>
    </row>
    <row r="5" spans="2:4" x14ac:dyDescent="0.25">
      <c r="C5" t="s">
        <v>134</v>
      </c>
    </row>
    <row r="6" spans="2:4" x14ac:dyDescent="0.25">
      <c r="C6" t="s">
        <v>135</v>
      </c>
    </row>
    <row r="7" spans="2:4" x14ac:dyDescent="0.25">
      <c r="C7" t="s">
        <v>136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zoomScale="130" zoomScaleNormal="130" workbookViewId="0">
      <selection activeCell="D17" sqref="D17"/>
    </sheetView>
  </sheetViews>
  <sheetFormatPr defaultRowHeight="15" x14ac:dyDescent="0.25"/>
  <cols>
    <col min="1" max="16384" width="9.140625" style="65"/>
  </cols>
  <sheetData>
    <row r="1" spans="1:1" x14ac:dyDescent="0.25">
      <c r="A1" s="65" t="s">
        <v>335</v>
      </c>
    </row>
    <row r="3" spans="1:1" x14ac:dyDescent="0.25">
      <c r="A3" s="65" t="s">
        <v>336</v>
      </c>
    </row>
    <row r="5" spans="1:1" x14ac:dyDescent="0.25">
      <c r="A5" s="65" t="s">
        <v>337</v>
      </c>
    </row>
    <row r="7" spans="1:1" x14ac:dyDescent="0.25">
      <c r="A7" s="65" t="s">
        <v>338</v>
      </c>
    </row>
    <row r="8" spans="1:1" x14ac:dyDescent="0.25">
      <c r="A8" s="65" t="s">
        <v>12</v>
      </c>
    </row>
    <row r="9" spans="1:1" x14ac:dyDescent="0.25">
      <c r="A9" s="65" t="s">
        <v>339</v>
      </c>
    </row>
    <row r="11" spans="1:1" x14ac:dyDescent="0.25">
      <c r="A11" s="65" t="s">
        <v>340</v>
      </c>
    </row>
    <row r="13" spans="1:1" x14ac:dyDescent="0.25">
      <c r="A13" s="65" t="s">
        <v>341</v>
      </c>
    </row>
    <row r="15" spans="1:1" x14ac:dyDescent="0.25">
      <c r="A15" s="65" t="s">
        <v>342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cover</vt:lpstr>
      <vt:lpstr>General Information 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2018-12-10T06:04:29Z</dcterms:modified>
</cp:coreProperties>
</file>