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New folder\SYB_2020_Excel\Tables\Chapter 8 Transport and Communication\"/>
    </mc:Choice>
  </mc:AlternateContent>
  <bookViews>
    <workbookView xWindow="0" yWindow="0" windowWidth="20490" windowHeight="71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2" i="1" l="1"/>
  <c r="L37" i="1" l="1"/>
  <c r="K37" i="1"/>
  <c r="J37" i="1"/>
  <c r="L36" i="1"/>
  <c r="K36" i="1"/>
  <c r="C36" i="1"/>
  <c r="B36" i="1"/>
  <c r="L35" i="1"/>
  <c r="K35" i="1"/>
  <c r="C35" i="1"/>
  <c r="B35" i="1"/>
  <c r="S34" i="1"/>
  <c r="L34" i="1"/>
  <c r="K34" i="1"/>
  <c r="C34" i="1"/>
  <c r="B34" i="1"/>
  <c r="S33" i="1"/>
  <c r="L33" i="1"/>
  <c r="K33" i="1"/>
  <c r="C33" i="1"/>
  <c r="T37" i="1" l="1"/>
  <c r="AA37" i="1" s="1"/>
  <c r="J35" i="1"/>
  <c r="T35" i="1"/>
  <c r="T34" i="1"/>
  <c r="J36" i="1"/>
  <c r="T36" i="1"/>
  <c r="T33" i="1"/>
  <c r="J33" i="1"/>
  <c r="J34" i="1"/>
  <c r="B62" i="1"/>
  <c r="AA35" i="1" l="1"/>
  <c r="AA33" i="1"/>
  <c r="AA36" i="1"/>
  <c r="AA34" i="1"/>
  <c r="C32" i="1"/>
  <c r="D32" i="1"/>
  <c r="E32" i="1"/>
  <c r="F32" i="1"/>
  <c r="G32" i="1"/>
  <c r="H32" i="1"/>
  <c r="I32" i="1"/>
  <c r="J32" i="1"/>
  <c r="K32" i="1"/>
  <c r="L32" i="1"/>
  <c r="M32" i="1"/>
  <c r="N32" i="1"/>
  <c r="P32" i="1"/>
  <c r="Q32" i="1"/>
  <c r="R32" i="1"/>
  <c r="S32" i="1"/>
  <c r="U32" i="1"/>
  <c r="V32" i="1"/>
  <c r="W32" i="1"/>
  <c r="X32" i="1"/>
  <c r="Y32" i="1"/>
  <c r="Z32" i="1"/>
  <c r="B32" i="1"/>
  <c r="AA32" i="1" l="1"/>
  <c r="T32" i="1"/>
  <c r="Z43" i="1"/>
  <c r="T43" i="1"/>
  <c r="J43" i="1"/>
  <c r="Z42" i="1"/>
  <c r="T42" i="1"/>
  <c r="J42" i="1"/>
  <c r="Z41" i="1"/>
  <c r="T41" i="1"/>
  <c r="J41" i="1"/>
  <c r="Z40" i="1"/>
  <c r="T40" i="1"/>
  <c r="J40" i="1"/>
  <c r="Z39" i="1"/>
  <c r="T39" i="1"/>
  <c r="J39" i="1"/>
  <c r="Z38" i="1"/>
  <c r="T38" i="1"/>
  <c r="J38" i="1"/>
  <c r="T49" i="1"/>
  <c r="J49" i="1"/>
  <c r="T48" i="1"/>
  <c r="J48" i="1"/>
  <c r="T47" i="1"/>
  <c r="J47" i="1"/>
  <c r="T46" i="1"/>
  <c r="J46" i="1"/>
  <c r="T45" i="1"/>
  <c r="J45" i="1"/>
  <c r="AA44" i="1"/>
  <c r="Z44" i="1"/>
  <c r="Y44" i="1"/>
  <c r="W44" i="1"/>
  <c r="V44" i="1"/>
  <c r="U44" i="1"/>
  <c r="S44" i="1"/>
  <c r="R44" i="1"/>
  <c r="Q44" i="1"/>
  <c r="P44" i="1"/>
  <c r="O44" i="1"/>
  <c r="N44" i="1"/>
  <c r="M44" i="1"/>
  <c r="L44" i="1"/>
  <c r="K44" i="1"/>
  <c r="I44" i="1"/>
  <c r="H44" i="1"/>
  <c r="G44" i="1"/>
  <c r="F44" i="1"/>
  <c r="E44" i="1"/>
  <c r="D44" i="1"/>
  <c r="C44" i="1"/>
  <c r="B44" i="1"/>
  <c r="T55" i="1"/>
  <c r="J55" i="1"/>
  <c r="T54" i="1"/>
  <c r="J54" i="1"/>
  <c r="T53" i="1"/>
  <c r="J53" i="1"/>
  <c r="T52" i="1"/>
  <c r="J52" i="1"/>
  <c r="Z51" i="1"/>
  <c r="T51" i="1"/>
  <c r="J51" i="1"/>
  <c r="Y50" i="1"/>
  <c r="W50" i="1"/>
  <c r="V50" i="1"/>
  <c r="U50" i="1"/>
  <c r="S50" i="1"/>
  <c r="R50" i="1"/>
  <c r="Q50" i="1"/>
  <c r="P50" i="1"/>
  <c r="O50" i="1"/>
  <c r="N50" i="1"/>
  <c r="M50" i="1"/>
  <c r="L50" i="1"/>
  <c r="K50" i="1"/>
  <c r="I50" i="1"/>
  <c r="H50" i="1"/>
  <c r="G50" i="1"/>
  <c r="F50" i="1"/>
  <c r="E50" i="1"/>
  <c r="D50" i="1"/>
  <c r="C50" i="1"/>
  <c r="B50" i="1"/>
  <c r="T61" i="1"/>
  <c r="J61" i="1"/>
  <c r="T60" i="1"/>
  <c r="J60" i="1"/>
  <c r="T59" i="1"/>
  <c r="J59" i="1"/>
  <c r="T58" i="1"/>
  <c r="J58" i="1"/>
  <c r="T57" i="1"/>
  <c r="J57" i="1"/>
  <c r="T56" i="1"/>
  <c r="AA56" i="1" s="1"/>
  <c r="T67" i="1"/>
  <c r="J67" i="1"/>
  <c r="T66" i="1"/>
  <c r="J66" i="1"/>
  <c r="T65" i="1"/>
  <c r="J65" i="1"/>
  <c r="T64" i="1"/>
  <c r="J64" i="1"/>
  <c r="T63" i="1"/>
  <c r="J63" i="1"/>
  <c r="S62" i="1"/>
  <c r="R62" i="1"/>
  <c r="Q62" i="1"/>
  <c r="P62" i="1"/>
  <c r="O62" i="1"/>
  <c r="N62" i="1"/>
  <c r="M62" i="1"/>
  <c r="L62" i="1"/>
  <c r="K62" i="1"/>
  <c r="I62" i="1"/>
  <c r="H62" i="1"/>
  <c r="G62" i="1"/>
  <c r="F62" i="1"/>
  <c r="E62" i="1"/>
  <c r="D62" i="1"/>
  <c r="C62" i="1"/>
  <c r="T31" i="1"/>
  <c r="J31" i="1"/>
  <c r="T30" i="1"/>
  <c r="J30" i="1"/>
  <c r="T29" i="1"/>
  <c r="J29" i="1"/>
  <c r="T28" i="1"/>
  <c r="J28" i="1"/>
  <c r="Z27" i="1"/>
  <c r="T27" i="1"/>
  <c r="J27" i="1"/>
  <c r="X26" i="1"/>
  <c r="W26" i="1"/>
  <c r="U26" i="1"/>
  <c r="R26" i="1"/>
  <c r="Q26" i="1"/>
  <c r="P26" i="1"/>
  <c r="O26" i="1"/>
  <c r="N26" i="1"/>
  <c r="M26" i="1"/>
  <c r="L26" i="1"/>
  <c r="K26" i="1"/>
  <c r="H26" i="1"/>
  <c r="G26" i="1"/>
  <c r="F26" i="1"/>
  <c r="E26" i="1"/>
  <c r="D26" i="1"/>
  <c r="C26" i="1"/>
  <c r="B26" i="1"/>
  <c r="T25" i="1"/>
  <c r="J25" i="1"/>
  <c r="T24" i="1"/>
  <c r="J24" i="1"/>
  <c r="T23" i="1"/>
  <c r="J23" i="1"/>
  <c r="Z22" i="1"/>
  <c r="T22" i="1"/>
  <c r="J22" i="1"/>
  <c r="X21" i="1"/>
  <c r="W21" i="1"/>
  <c r="V21" i="1"/>
  <c r="U21" i="1"/>
  <c r="R21" i="1"/>
  <c r="Q21" i="1"/>
  <c r="P21" i="1"/>
  <c r="O21" i="1"/>
  <c r="N21" i="1"/>
  <c r="M21" i="1"/>
  <c r="L21" i="1"/>
  <c r="K21" i="1"/>
  <c r="H21" i="1"/>
  <c r="G21" i="1"/>
  <c r="F21" i="1"/>
  <c r="E21" i="1"/>
  <c r="D21" i="1"/>
  <c r="C21" i="1"/>
  <c r="B21" i="1"/>
  <c r="T20" i="1"/>
  <c r="T19" i="1"/>
  <c r="T18" i="1"/>
  <c r="J17" i="1"/>
  <c r="J16" i="1"/>
  <c r="J12" i="1"/>
  <c r="J11" i="1"/>
  <c r="J10" i="1"/>
  <c r="J9" i="1"/>
  <c r="J8" i="1"/>
  <c r="J7" i="1"/>
  <c r="J6" i="1"/>
  <c r="AA30" i="1" l="1"/>
  <c r="AA39" i="1"/>
  <c r="AA43" i="1"/>
  <c r="J62" i="1"/>
  <c r="AA23" i="1"/>
  <c r="AA25" i="1"/>
  <c r="J50" i="1"/>
  <c r="AA52" i="1"/>
  <c r="T26" i="1"/>
  <c r="AA40" i="1"/>
  <c r="J21" i="1"/>
  <c r="Z26" i="1"/>
  <c r="AA31" i="1"/>
  <c r="AA65" i="1"/>
  <c r="AA58" i="1"/>
  <c r="AA60" i="1"/>
  <c r="AA22" i="1"/>
  <c r="AA66" i="1"/>
  <c r="AA27" i="1"/>
  <c r="AA29" i="1"/>
  <c r="AA63" i="1"/>
  <c r="AA59" i="1"/>
  <c r="Z21" i="1"/>
  <c r="AA24" i="1"/>
  <c r="AA51" i="1"/>
  <c r="J26" i="1"/>
  <c r="AA28" i="1"/>
  <c r="AA38" i="1"/>
  <c r="AA42" i="1"/>
  <c r="AA41" i="1"/>
  <c r="AA64" i="1"/>
  <c r="AA54" i="1"/>
  <c r="AA55" i="1"/>
  <c r="J44" i="1"/>
  <c r="Z50" i="1"/>
  <c r="AA53" i="1"/>
  <c r="T44" i="1"/>
  <c r="AA67" i="1"/>
  <c r="AA57" i="1"/>
  <c r="AA61" i="1"/>
  <c r="T21" i="1"/>
  <c r="T62" i="1"/>
  <c r="T50" i="1"/>
  <c r="AA62" i="1" l="1"/>
  <c r="AA26" i="1"/>
  <c r="AA21" i="1"/>
  <c r="AA50" i="1"/>
</calcChain>
</file>

<file path=xl/sharedStrings.xml><?xml version="1.0" encoding="utf-8"?>
<sst xmlns="http://schemas.openxmlformats.org/spreadsheetml/2006/main" count="373" uniqueCount="38">
  <si>
    <t>Region</t>
  </si>
  <si>
    <t>Government</t>
  </si>
  <si>
    <t>Private</t>
  </si>
  <si>
    <t>BHT</t>
  </si>
  <si>
    <t>Diplomats/CD</t>
  </si>
  <si>
    <t>All Types</t>
  </si>
  <si>
    <t>Heavy</t>
  </si>
  <si>
    <t>Medium</t>
  </si>
  <si>
    <t xml:space="preserve">Light </t>
  </si>
  <si>
    <t>Two-Wheeler</t>
  </si>
  <si>
    <t>Total</t>
  </si>
  <si>
    <t>Light</t>
  </si>
  <si>
    <t xml:space="preserve">  Taxi</t>
  </si>
  <si>
    <t>EME</t>
  </si>
  <si>
    <t>Electric Vehicle</t>
  </si>
  <si>
    <t xml:space="preserve">   Thimphu</t>
  </si>
  <si>
    <t xml:space="preserve">   Phuntsholing</t>
  </si>
  <si>
    <t>0</t>
  </si>
  <si>
    <t xml:space="preserve">   Gelephu</t>
  </si>
  <si>
    <t xml:space="preserve">   Samdrup Jongkhar</t>
  </si>
  <si>
    <t>…</t>
  </si>
  <si>
    <t>0'</t>
  </si>
  <si>
    <t>Monggar</t>
  </si>
  <si>
    <t xml:space="preserve">         a. Excludes vehicles of armed forces.</t>
  </si>
  <si>
    <t>June 2017</t>
  </si>
  <si>
    <t>June 2018</t>
  </si>
  <si>
    <t>June 2019</t>
  </si>
  <si>
    <t>June 2020</t>
  </si>
  <si>
    <r>
      <t xml:space="preserve">Note: </t>
    </r>
    <r>
      <rPr>
        <i/>
        <vertAlign val="superscript"/>
        <sz val="9"/>
        <rFont val="Sylfaen"/>
        <family val="1"/>
      </rPr>
      <t>1</t>
    </r>
    <r>
      <rPr>
        <i/>
        <sz val="9"/>
        <rFont val="Sylfaen"/>
        <family val="1"/>
      </rPr>
      <t>Earth Moving Equipments (EME) include bull dozers, road rollers, pay loaders, excavators, cranes, etc.</t>
    </r>
  </si>
  <si>
    <r>
      <t xml:space="preserve">EME </t>
    </r>
    <r>
      <rPr>
        <b/>
        <vertAlign val="superscript"/>
        <sz val="10"/>
        <rFont val="Sylfaen"/>
        <family val="1"/>
      </rPr>
      <t>1</t>
    </r>
  </si>
  <si>
    <t>Thimphu</t>
  </si>
  <si>
    <t>Phuntsholing</t>
  </si>
  <si>
    <t>Gelephu</t>
  </si>
  <si>
    <t>Samdrup Jongkhar</t>
  </si>
  <si>
    <t>Source: Road safety and transport Authority,MoIC.</t>
  </si>
  <si>
    <t>Table 8.5: Number of Registered Vehicles by Type and Region, 2016 - June 2020</t>
  </si>
  <si>
    <t>Power Tiller</t>
  </si>
  <si>
    <t>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</si>
</sst>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b/>
      <sz val="8"/>
      <name val="Sylfaen"/>
      <family val="1"/>
    </font>
    <font>
      <sz val="8"/>
      <name val="Arial"/>
      <family val="2"/>
    </font>
    <font>
      <sz val="8"/>
      <name val="Sylfaen"/>
      <family val="1"/>
    </font>
    <font>
      <sz val="10"/>
      <name val="Arial"/>
      <family val="2"/>
    </font>
    <font>
      <sz val="8"/>
      <color theme="1"/>
      <name val="Sylfaen"/>
      <family val="1"/>
    </font>
    <font>
      <b/>
      <sz val="8"/>
      <color theme="1"/>
      <name val="Arial"/>
      <family val="2"/>
    </font>
    <font>
      <sz val="8"/>
      <color rgb="FFFF0000"/>
      <name val="Book Antiqua"/>
      <family val="1"/>
    </font>
    <font>
      <sz val="8"/>
      <color rgb="FFFF0000"/>
      <name val="Arial"/>
      <family val="2"/>
    </font>
    <font>
      <sz val="9"/>
      <name val="Sylfaen"/>
      <family val="1"/>
    </font>
    <font>
      <sz val="10"/>
      <name val="Times New Roman"/>
      <family val="1"/>
    </font>
    <font>
      <sz val="9"/>
      <name val="Book Antiqua"/>
      <family val="1"/>
    </font>
    <font>
      <b/>
      <sz val="10"/>
      <name val="Sylfaen"/>
      <family val="1"/>
    </font>
    <font>
      <sz val="11"/>
      <name val="Arial"/>
      <family val="2"/>
    </font>
    <font>
      <sz val="11"/>
      <color rgb="FFFF0000"/>
      <name val="Arial"/>
      <family val="2"/>
    </font>
    <font>
      <sz val="10"/>
      <name val="Sylfaen"/>
      <family val="1"/>
    </font>
    <font>
      <i/>
      <sz val="9"/>
      <color theme="1"/>
      <name val="Sylfaen"/>
      <family val="1"/>
    </font>
    <font>
      <i/>
      <sz val="9"/>
      <name val="Sylfaen"/>
      <family val="1"/>
    </font>
    <font>
      <i/>
      <vertAlign val="superscript"/>
      <sz val="9"/>
      <name val="Sylfaen"/>
      <family val="1"/>
    </font>
    <font>
      <i/>
      <sz val="9"/>
      <name val="Book Antiqua"/>
      <family val="1"/>
    </font>
    <font>
      <b/>
      <vertAlign val="superscript"/>
      <sz val="10"/>
      <name val="Sylfaen"/>
      <family val="1"/>
    </font>
    <font>
      <sz val="10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5">
    <xf numFmtId="0" fontId="0" fillId="0" borderId="0" xfId="0"/>
    <xf numFmtId="0" fontId="6" fillId="0" borderId="0" xfId="0" applyFont="1" applyFill="1" applyBorder="1"/>
    <xf numFmtId="0" fontId="2" fillId="0" borderId="0" xfId="0" applyFont="1" applyBorder="1"/>
    <xf numFmtId="164" fontId="2" fillId="0" borderId="0" xfId="0" applyNumberFormat="1" applyFont="1" applyBorder="1"/>
    <xf numFmtId="0" fontId="3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 applyAlignment="1" applyProtection="1">
      <alignment vertical="center" wrapText="1"/>
      <protection locked="0"/>
    </xf>
    <xf numFmtId="164" fontId="3" fillId="0" borderId="0" xfId="1" applyNumberFormat="1" applyFont="1" applyBorder="1"/>
    <xf numFmtId="164" fontId="3" fillId="0" borderId="0" xfId="1" quotePrefix="1" applyNumberFormat="1" applyFont="1" applyBorder="1" applyAlignment="1">
      <alignment horizontal="right"/>
    </xf>
    <xf numFmtId="164" fontId="1" fillId="0" borderId="0" xfId="1" applyNumberFormat="1" applyFont="1" applyBorder="1"/>
    <xf numFmtId="164" fontId="5" fillId="0" borderId="0" xfId="1" applyNumberFormat="1" applyFont="1" applyFill="1" applyBorder="1"/>
    <xf numFmtId="164" fontId="5" fillId="0" borderId="0" xfId="1" applyNumberFormat="1" applyFont="1" applyBorder="1"/>
    <xf numFmtId="0" fontId="5" fillId="0" borderId="0" xfId="1" applyNumberFormat="1" applyFont="1" applyBorder="1"/>
    <xf numFmtId="0" fontId="5" fillId="0" borderId="0" xfId="1" quotePrefix="1" applyNumberFormat="1" applyFont="1" applyBorder="1" applyAlignment="1">
      <alignment horizontal="right"/>
    </xf>
    <xf numFmtId="0" fontId="5" fillId="0" borderId="0" xfId="1" quotePrefix="1" applyNumberFormat="1" applyFont="1" applyBorder="1" applyAlignment="1" applyProtection="1">
      <alignment horizontal="right"/>
      <protection locked="0"/>
    </xf>
    <xf numFmtId="0" fontId="3" fillId="0" borderId="0" xfId="1" quotePrefix="1" applyNumberFormat="1" applyFont="1" applyBorder="1" applyAlignment="1">
      <alignment horizontal="right"/>
    </xf>
    <xf numFmtId="0" fontId="3" fillId="0" borderId="0" xfId="1" quotePrefix="1" applyNumberFormat="1" applyFont="1" applyBorder="1"/>
    <xf numFmtId="0" fontId="10" fillId="0" borderId="0" xfId="0" applyFont="1" applyBorder="1"/>
    <xf numFmtId="0" fontId="4" fillId="0" borderId="0" xfId="0" applyFont="1" applyBorder="1"/>
    <xf numFmtId="0" fontId="11" fillId="0" borderId="0" xfId="0" applyFont="1" applyBorder="1"/>
    <xf numFmtId="37" fontId="9" fillId="0" borderId="0" xfId="0" applyNumberFormat="1" applyFont="1" applyBorder="1" applyAlignment="1" applyProtection="1">
      <alignment vertical="center"/>
    </xf>
    <xf numFmtId="0" fontId="13" fillId="0" borderId="0" xfId="0" applyFont="1" applyBorder="1"/>
    <xf numFmtId="164" fontId="13" fillId="0" borderId="0" xfId="0" applyNumberFormat="1" applyFont="1" applyBorder="1"/>
    <xf numFmtId="0" fontId="14" fillId="0" borderId="0" xfId="0" applyFont="1" applyBorder="1"/>
    <xf numFmtId="0" fontId="10" fillId="0" borderId="0" xfId="0" applyFont="1" applyBorder="1" applyProtection="1">
      <protection locked="0"/>
    </xf>
    <xf numFmtId="0" fontId="19" fillId="0" borderId="0" xfId="0" applyFont="1" applyBorder="1"/>
    <xf numFmtId="0" fontId="12" fillId="2" borderId="1" xfId="0" applyFont="1" applyFill="1" applyBorder="1" applyAlignment="1" applyProtection="1">
      <alignment horizontal="right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left"/>
      <protection locked="0"/>
    </xf>
    <xf numFmtId="0" fontId="15" fillId="0" borderId="1" xfId="0" applyFont="1" applyBorder="1" applyProtection="1">
      <protection locked="0"/>
    </xf>
    <xf numFmtId="164" fontId="15" fillId="0" borderId="1" xfId="1" applyNumberFormat="1" applyFont="1" applyBorder="1" applyProtection="1">
      <protection locked="0"/>
    </xf>
    <xf numFmtId="164" fontId="15" fillId="0" borderId="1" xfId="1" applyNumberFormat="1" applyFont="1" applyBorder="1"/>
    <xf numFmtId="164" fontId="15" fillId="0" borderId="1" xfId="1" applyNumberFormat="1" applyFont="1" applyBorder="1" applyAlignment="1">
      <alignment horizontal="right"/>
    </xf>
    <xf numFmtId="164" fontId="12" fillId="0" borderId="1" xfId="1" applyNumberFormat="1" applyFont="1" applyBorder="1" applyAlignment="1">
      <alignment horizontal="right"/>
    </xf>
    <xf numFmtId="164" fontId="15" fillId="0" borderId="1" xfId="1" quotePrefix="1" applyNumberFormat="1" applyFont="1" applyBorder="1" applyAlignment="1">
      <alignment horizontal="right"/>
    </xf>
    <xf numFmtId="164" fontId="15" fillId="0" borderId="1" xfId="1" applyNumberFormat="1" applyFont="1" applyFill="1" applyBorder="1"/>
    <xf numFmtId="164" fontId="15" fillId="0" borderId="1" xfId="1" quotePrefix="1" applyNumberFormat="1" applyFont="1" applyBorder="1" applyAlignment="1" applyProtection="1">
      <alignment horizontal="right"/>
      <protection locked="0"/>
    </xf>
    <xf numFmtId="164" fontId="15" fillId="0" borderId="1" xfId="1" quotePrefix="1" applyNumberFormat="1" applyFont="1" applyFill="1" applyBorder="1" applyAlignment="1">
      <alignment horizontal="right"/>
    </xf>
    <xf numFmtId="0" fontId="15" fillId="0" borderId="1" xfId="0" applyFont="1" applyBorder="1" applyAlignment="1" applyProtection="1">
      <alignment horizontal="right"/>
      <protection locked="0"/>
    </xf>
    <xf numFmtId="164" fontId="15" fillId="0" borderId="1" xfId="1" applyNumberFormat="1" applyFont="1" applyBorder="1" applyAlignment="1" applyProtection="1">
      <alignment horizontal="right"/>
      <protection locked="0"/>
    </xf>
    <xf numFmtId="0" fontId="12" fillId="0" borderId="1" xfId="0" applyFont="1" applyBorder="1" applyAlignment="1" applyProtection="1">
      <alignment horizontal="left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right"/>
      <protection locked="0"/>
    </xf>
    <xf numFmtId="164" fontId="12" fillId="0" borderId="1" xfId="1" applyNumberFormat="1" applyFont="1" applyBorder="1" applyProtection="1">
      <protection locked="0"/>
    </xf>
    <xf numFmtId="164" fontId="12" fillId="0" borderId="1" xfId="1" applyNumberFormat="1" applyFont="1" applyBorder="1"/>
    <xf numFmtId="164" fontId="12" fillId="0" borderId="1" xfId="0" applyNumberFormat="1" applyFont="1" applyBorder="1" applyProtection="1">
      <protection locked="0"/>
    </xf>
    <xf numFmtId="164" fontId="15" fillId="0" borderId="1" xfId="1" quotePrefix="1" applyNumberFormat="1" applyFont="1" applyBorder="1" applyProtection="1">
      <protection locked="0"/>
    </xf>
    <xf numFmtId="164" fontId="15" fillId="0" borderId="1" xfId="1" quotePrefix="1" applyNumberFormat="1" applyFont="1" applyBorder="1"/>
    <xf numFmtId="0" fontId="15" fillId="0" borderId="1" xfId="0" applyFont="1" applyBorder="1" applyAlignment="1" applyProtection="1">
      <alignment horizontal="left" indent="1"/>
      <protection locked="0"/>
    </xf>
    <xf numFmtId="164" fontId="12" fillId="0" borderId="1" xfId="1" quotePrefix="1" applyNumberFormat="1" applyFont="1" applyBorder="1" applyAlignment="1" applyProtection="1">
      <alignment horizontal="left"/>
      <protection locked="0"/>
    </xf>
    <xf numFmtId="164" fontId="12" fillId="0" borderId="1" xfId="1" quotePrefix="1" applyNumberFormat="1" applyFont="1" applyBorder="1" applyAlignment="1" applyProtection="1">
      <protection locked="0"/>
    </xf>
    <xf numFmtId="0" fontId="12" fillId="0" borderId="2" xfId="0" applyFont="1" applyBorder="1" applyAlignment="1" applyProtection="1">
      <alignment horizontal="left"/>
      <protection locked="0"/>
    </xf>
    <xf numFmtId="0" fontId="15" fillId="0" borderId="1" xfId="0" applyFont="1" applyBorder="1" applyAlignment="1">
      <alignment horizontal="left" indent="1"/>
    </xf>
    <xf numFmtId="164" fontId="15" fillId="0" borderId="1" xfId="1" applyNumberFormat="1" applyFont="1" applyBorder="1" applyAlignment="1" applyProtection="1">
      <alignment horizontal="left" indent="1"/>
      <protection locked="0"/>
    </xf>
    <xf numFmtId="37" fontId="15" fillId="0" borderId="1" xfId="0" applyNumberFormat="1" applyFont="1" applyBorder="1" applyAlignment="1" applyProtection="1">
      <alignment horizontal="left" vertical="center" indent="1"/>
    </xf>
    <xf numFmtId="0" fontId="21" fillId="0" borderId="1" xfId="0" applyFont="1" applyBorder="1" applyAlignment="1">
      <alignment horizontal="left" indent="1"/>
    </xf>
    <xf numFmtId="3" fontId="12" fillId="0" borderId="1" xfId="0" applyNumberFormat="1" applyFont="1" applyFill="1" applyBorder="1" applyAlignment="1">
      <alignment horizontal="right"/>
    </xf>
    <xf numFmtId="3" fontId="12" fillId="0" borderId="1" xfId="1" applyNumberFormat="1" applyFont="1" applyBorder="1"/>
    <xf numFmtId="3" fontId="15" fillId="0" borderId="1" xfId="0" applyNumberFormat="1" applyFont="1" applyFill="1" applyBorder="1"/>
    <xf numFmtId="3" fontId="12" fillId="0" borderId="1" xfId="0" applyNumberFormat="1" applyFont="1" applyFill="1" applyBorder="1"/>
    <xf numFmtId="3" fontId="12" fillId="0" borderId="1" xfId="1" applyNumberFormat="1" applyFont="1" applyFill="1" applyBorder="1"/>
    <xf numFmtId="3" fontId="15" fillId="0" borderId="1" xfId="1" applyNumberFormat="1" applyFont="1" applyBorder="1"/>
    <xf numFmtId="3" fontId="15" fillId="0" borderId="1" xfId="1" applyNumberFormat="1" applyFont="1" applyFill="1" applyBorder="1"/>
    <xf numFmtId="3" fontId="15" fillId="0" borderId="1" xfId="1" applyNumberFormat="1" applyFont="1" applyBorder="1" applyAlignment="1">
      <alignment horizontal="right"/>
    </xf>
    <xf numFmtId="3" fontId="15" fillId="0" borderId="1" xfId="1" applyNumberFormat="1" applyFont="1" applyBorder="1" applyProtection="1">
      <protection locked="0"/>
    </xf>
    <xf numFmtId="3" fontId="15" fillId="0" borderId="1" xfId="1" quotePrefix="1" applyNumberFormat="1" applyFont="1" applyBorder="1" applyAlignment="1">
      <alignment horizontal="right"/>
    </xf>
    <xf numFmtId="3" fontId="15" fillId="0" borderId="1" xfId="1" quotePrefix="1" applyNumberFormat="1" applyFont="1" applyFill="1" applyBorder="1" applyAlignment="1">
      <alignment horizontal="right"/>
    </xf>
    <xf numFmtId="3" fontId="15" fillId="0" borderId="1" xfId="1" quotePrefix="1" applyNumberFormat="1" applyFont="1" applyBorder="1" applyAlignment="1" applyProtection="1">
      <alignment horizontal="right"/>
      <protection locked="0"/>
    </xf>
    <xf numFmtId="3" fontId="15" fillId="0" borderId="1" xfId="1" quotePrefix="1" applyNumberFormat="1" applyFont="1" applyBorder="1"/>
    <xf numFmtId="3" fontId="12" fillId="0" borderId="1" xfId="1" quotePrefix="1" applyNumberFormat="1" applyFont="1" applyBorder="1" applyAlignment="1">
      <alignment horizontal="right"/>
    </xf>
    <xf numFmtId="3" fontId="12" fillId="0" borderId="1" xfId="1" applyNumberFormat="1" applyFont="1" applyBorder="1" applyProtection="1">
      <protection locked="0"/>
    </xf>
    <xf numFmtId="3" fontId="12" fillId="3" borderId="1" xfId="1" applyNumberFormat="1" applyFont="1" applyFill="1" applyBorder="1"/>
    <xf numFmtId="3" fontId="12" fillId="0" borderId="1" xfId="1" applyNumberFormat="1" applyFont="1" applyBorder="1" applyAlignment="1">
      <alignment horizontal="right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right" vertical="center" wrapText="1"/>
      <protection locked="0"/>
    </xf>
    <xf numFmtId="0" fontId="15" fillId="2" borderId="1" xfId="0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 applyProtection="1">
      <alignment horizontal="right" vertical="center"/>
      <protection locked="0"/>
    </xf>
    <xf numFmtId="0" fontId="15" fillId="2" borderId="1" xfId="0" applyFont="1" applyFill="1" applyBorder="1" applyAlignment="1">
      <alignment horizontal="right" vertical="center"/>
    </xf>
    <xf numFmtId="37" fontId="17" fillId="0" borderId="0" xfId="0" applyNumberFormat="1" applyFont="1" applyBorder="1" applyAlignment="1" applyProtection="1">
      <alignment horizontal="left" vertical="center"/>
    </xf>
    <xf numFmtId="0" fontId="16" fillId="0" borderId="0" xfId="0" applyFont="1" applyAlignment="1">
      <alignment horizontal="left"/>
    </xf>
    <xf numFmtId="0" fontId="12" fillId="0" borderId="2" xfId="0" applyFont="1" applyBorder="1" applyAlignment="1" applyProtection="1">
      <alignment horizontal="lef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 applyProtection="1">
      <alignment horizontal="left" vertical="center" wrapText="1"/>
      <protection locked="0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5"/>
  <sheetViews>
    <sheetView tabSelected="1" topLeftCell="O1" workbookViewId="0">
      <selection activeCell="S35" sqref="S35"/>
    </sheetView>
  </sheetViews>
  <sheetFormatPr defaultRowHeight="14.5" x14ac:dyDescent="0.35"/>
  <cols>
    <col min="1" max="1" width="18.54296875" bestFit="1" customWidth="1"/>
    <col min="2" max="2" width="10.54296875" bestFit="1" customWidth="1"/>
    <col min="3" max="3" width="9.81640625" customWidth="1"/>
    <col min="4" max="4" width="10.54296875" bestFit="1" customWidth="1"/>
    <col min="5" max="5" width="10.453125" customWidth="1"/>
    <col min="6" max="8" width="8.1796875" bestFit="1" customWidth="1"/>
    <col min="9" max="9" width="11.26953125" customWidth="1"/>
    <col min="10" max="10" width="10.54296875" bestFit="1" customWidth="1"/>
    <col min="11" max="11" width="12.1796875" bestFit="1" customWidth="1"/>
    <col min="12" max="12" width="9.26953125" customWidth="1"/>
    <col min="13" max="13" width="12.1796875" bestFit="1" customWidth="1"/>
    <col min="14" max="14" width="10" bestFit="1" customWidth="1"/>
    <col min="15" max="16" width="10.54296875" bestFit="1" customWidth="1"/>
    <col min="17" max="17" width="8.81640625" bestFit="1" customWidth="1"/>
    <col min="18" max="18" width="10.54296875" bestFit="1" customWidth="1"/>
    <col min="19" max="19" width="9.54296875" customWidth="1"/>
    <col min="20" max="20" width="12.1796875" bestFit="1" customWidth="1"/>
    <col min="21" max="23" width="6.54296875" bestFit="1" customWidth="1"/>
    <col min="24" max="24" width="9.26953125" customWidth="1"/>
    <col min="25" max="25" width="9.1796875" customWidth="1"/>
    <col min="26" max="26" width="6.54296875" bestFit="1" customWidth="1"/>
    <col min="27" max="27" width="13.81640625" bestFit="1" customWidth="1"/>
  </cols>
  <sheetData>
    <row r="1" spans="1:27" x14ac:dyDescent="0.35">
      <c r="A1" s="82" t="s">
        <v>35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18"/>
      <c r="Q1" s="18"/>
      <c r="R1" s="18"/>
      <c r="S1" s="18"/>
      <c r="T1" s="18"/>
      <c r="U1" s="25"/>
      <c r="V1" s="18"/>
      <c r="W1" s="18"/>
      <c r="X1" s="25"/>
      <c r="Y1" s="25"/>
      <c r="Z1" s="18"/>
      <c r="AA1" s="18"/>
    </row>
    <row r="2" spans="1:27" x14ac:dyDescent="0.3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18"/>
      <c r="Q2" s="18"/>
      <c r="R2" s="18"/>
      <c r="S2" s="18"/>
      <c r="T2" s="18"/>
      <c r="U2" s="25"/>
      <c r="V2" s="18"/>
      <c r="W2" s="18"/>
      <c r="X2" s="25"/>
      <c r="Y2" s="25"/>
      <c r="Z2" s="18"/>
      <c r="AA2" s="18"/>
    </row>
    <row r="3" spans="1:27" x14ac:dyDescent="0.35">
      <c r="A3" s="84" t="s">
        <v>0</v>
      </c>
      <c r="B3" s="83" t="s">
        <v>1</v>
      </c>
      <c r="C3" s="83"/>
      <c r="D3" s="83"/>
      <c r="E3" s="83"/>
      <c r="F3" s="83"/>
      <c r="G3" s="83"/>
      <c r="H3" s="83"/>
      <c r="I3" s="83"/>
      <c r="J3" s="83"/>
      <c r="K3" s="83" t="s">
        <v>2</v>
      </c>
      <c r="L3" s="83"/>
      <c r="M3" s="83"/>
      <c r="N3" s="83"/>
      <c r="O3" s="83"/>
      <c r="P3" s="83"/>
      <c r="Q3" s="83"/>
      <c r="R3" s="83"/>
      <c r="S3" s="83"/>
      <c r="T3" s="83"/>
      <c r="U3" s="83" t="s">
        <v>3</v>
      </c>
      <c r="V3" s="83"/>
      <c r="W3" s="83" t="s">
        <v>4</v>
      </c>
      <c r="X3" s="83"/>
      <c r="Y3" s="83"/>
      <c r="Z3" s="83"/>
      <c r="AA3" s="74" t="s">
        <v>5</v>
      </c>
    </row>
    <row r="4" spans="1:27" ht="15" customHeight="1" x14ac:dyDescent="0.35">
      <c r="A4" s="84"/>
      <c r="B4" s="75" t="s">
        <v>6</v>
      </c>
      <c r="C4" s="75" t="s">
        <v>7</v>
      </c>
      <c r="D4" s="75" t="s">
        <v>8</v>
      </c>
      <c r="E4" s="74" t="s">
        <v>9</v>
      </c>
      <c r="F4" s="75" t="s">
        <v>36</v>
      </c>
      <c r="G4" s="78" t="s">
        <v>37</v>
      </c>
      <c r="H4" s="75" t="s">
        <v>29</v>
      </c>
      <c r="I4" s="27"/>
      <c r="J4" s="75" t="s">
        <v>10</v>
      </c>
      <c r="K4" s="75" t="s">
        <v>6</v>
      </c>
      <c r="L4" s="75" t="s">
        <v>7</v>
      </c>
      <c r="M4" s="74" t="s">
        <v>11</v>
      </c>
      <c r="N4" s="74" t="s">
        <v>9</v>
      </c>
      <c r="O4" s="78" t="s">
        <v>12</v>
      </c>
      <c r="P4" s="75" t="s">
        <v>36</v>
      </c>
      <c r="Q4" s="78" t="s">
        <v>37</v>
      </c>
      <c r="R4" s="75" t="s">
        <v>13</v>
      </c>
      <c r="S4" s="27"/>
      <c r="T4" s="75" t="s">
        <v>10</v>
      </c>
      <c r="U4" s="74" t="s">
        <v>11</v>
      </c>
      <c r="V4" s="75" t="s">
        <v>10</v>
      </c>
      <c r="W4" s="74" t="s">
        <v>11</v>
      </c>
      <c r="X4" s="74" t="s">
        <v>9</v>
      </c>
      <c r="Y4" s="28"/>
      <c r="Z4" s="75" t="s">
        <v>10</v>
      </c>
      <c r="AA4" s="74"/>
    </row>
    <row r="5" spans="1:27" ht="27" x14ac:dyDescent="0.35">
      <c r="A5" s="84"/>
      <c r="B5" s="76"/>
      <c r="C5" s="76"/>
      <c r="D5" s="76"/>
      <c r="E5" s="74"/>
      <c r="F5" s="79"/>
      <c r="G5" s="78"/>
      <c r="H5" s="75"/>
      <c r="I5" s="27" t="s">
        <v>14</v>
      </c>
      <c r="J5" s="76"/>
      <c r="K5" s="76"/>
      <c r="L5" s="76"/>
      <c r="M5" s="77"/>
      <c r="N5" s="74"/>
      <c r="O5" s="78"/>
      <c r="P5" s="79"/>
      <c r="Q5" s="78"/>
      <c r="R5" s="75"/>
      <c r="S5" s="27" t="s">
        <v>14</v>
      </c>
      <c r="T5" s="76"/>
      <c r="U5" s="74"/>
      <c r="V5" s="75"/>
      <c r="W5" s="77"/>
      <c r="X5" s="74"/>
      <c r="Y5" s="28" t="s">
        <v>14</v>
      </c>
      <c r="Z5" s="76"/>
      <c r="AA5" s="74"/>
    </row>
    <row r="6" spans="1:27" ht="15" hidden="1" customHeight="1" x14ac:dyDescent="0.35">
      <c r="A6" s="29">
        <v>2010</v>
      </c>
      <c r="B6" s="30">
        <v>1009</v>
      </c>
      <c r="C6" s="30">
        <v>183</v>
      </c>
      <c r="D6" s="30">
        <v>2117</v>
      </c>
      <c r="E6" s="30">
        <v>1342</v>
      </c>
      <c r="F6" s="30">
        <v>17</v>
      </c>
      <c r="G6" s="30">
        <v>42</v>
      </c>
      <c r="H6" s="30">
        <v>202</v>
      </c>
      <c r="I6" s="30"/>
      <c r="J6" s="30">
        <f t="shared" ref="J6:J12" si="0">SUM(B6:H6)</f>
        <v>4912</v>
      </c>
      <c r="K6" s="31">
        <v>5625</v>
      </c>
      <c r="L6" s="32">
        <v>830</v>
      </c>
      <c r="M6" s="32">
        <v>29446</v>
      </c>
      <c r="N6" s="32">
        <v>7612</v>
      </c>
      <c r="O6" s="32">
        <v>3600</v>
      </c>
      <c r="P6" s="32">
        <v>777</v>
      </c>
      <c r="Q6" s="32">
        <v>174</v>
      </c>
      <c r="R6" s="32">
        <v>1075</v>
      </c>
      <c r="S6" s="32"/>
      <c r="T6" s="32">
        <v>49139</v>
      </c>
      <c r="U6" s="32">
        <v>63</v>
      </c>
      <c r="V6" s="33">
        <v>63</v>
      </c>
      <c r="W6" s="33">
        <v>68</v>
      </c>
      <c r="X6" s="32">
        <v>4</v>
      </c>
      <c r="Y6" s="32"/>
      <c r="Z6" s="33">
        <v>72</v>
      </c>
      <c r="AA6" s="34">
        <v>54186</v>
      </c>
    </row>
    <row r="7" spans="1:27" ht="15" hidden="1" customHeight="1" x14ac:dyDescent="0.35">
      <c r="A7" s="30" t="s">
        <v>15</v>
      </c>
      <c r="B7" s="31">
        <v>502</v>
      </c>
      <c r="C7" s="31">
        <v>24</v>
      </c>
      <c r="D7" s="31">
        <v>1305</v>
      </c>
      <c r="E7" s="31">
        <v>498</v>
      </c>
      <c r="F7" s="31">
        <v>8</v>
      </c>
      <c r="G7" s="31">
        <v>13</v>
      </c>
      <c r="H7" s="31">
        <v>111</v>
      </c>
      <c r="I7" s="31"/>
      <c r="J7" s="31">
        <f t="shared" si="0"/>
        <v>2461</v>
      </c>
      <c r="K7" s="31">
        <v>1816</v>
      </c>
      <c r="L7" s="32">
        <v>171</v>
      </c>
      <c r="M7" s="31">
        <v>18129</v>
      </c>
      <c r="N7" s="32">
        <v>3451</v>
      </c>
      <c r="O7" s="32">
        <v>2522</v>
      </c>
      <c r="P7" s="32">
        <v>430</v>
      </c>
      <c r="Q7" s="32">
        <v>58</v>
      </c>
      <c r="R7" s="32">
        <v>336</v>
      </c>
      <c r="S7" s="32"/>
      <c r="T7" s="32">
        <v>26913</v>
      </c>
      <c r="U7" s="31">
        <v>63</v>
      </c>
      <c r="V7" s="33">
        <v>63</v>
      </c>
      <c r="W7" s="33">
        <v>68</v>
      </c>
      <c r="X7" s="31">
        <v>4</v>
      </c>
      <c r="Y7" s="31"/>
      <c r="Z7" s="33">
        <v>72</v>
      </c>
      <c r="AA7" s="34">
        <v>29509</v>
      </c>
    </row>
    <row r="8" spans="1:27" ht="15" hidden="1" customHeight="1" x14ac:dyDescent="0.35">
      <c r="A8" s="30" t="s">
        <v>16</v>
      </c>
      <c r="B8" s="32">
        <v>438</v>
      </c>
      <c r="C8" s="32">
        <v>115</v>
      </c>
      <c r="D8" s="32">
        <v>505</v>
      </c>
      <c r="E8" s="32">
        <v>541</v>
      </c>
      <c r="F8" s="35" t="s">
        <v>17</v>
      </c>
      <c r="G8" s="32">
        <v>14</v>
      </c>
      <c r="H8" s="32">
        <v>46</v>
      </c>
      <c r="I8" s="32"/>
      <c r="J8" s="32">
        <f t="shared" si="0"/>
        <v>1659</v>
      </c>
      <c r="K8" s="31">
        <v>3294</v>
      </c>
      <c r="L8" s="36">
        <v>578</v>
      </c>
      <c r="M8" s="31">
        <v>9355</v>
      </c>
      <c r="N8" s="36">
        <v>2344</v>
      </c>
      <c r="O8" s="32">
        <v>939</v>
      </c>
      <c r="P8" s="32">
        <v>59</v>
      </c>
      <c r="Q8" s="32">
        <v>89</v>
      </c>
      <c r="R8" s="36">
        <v>687</v>
      </c>
      <c r="S8" s="36"/>
      <c r="T8" s="36">
        <v>17345</v>
      </c>
      <c r="U8" s="37" t="s">
        <v>17</v>
      </c>
      <c r="V8" s="38" t="s">
        <v>17</v>
      </c>
      <c r="W8" s="38" t="s">
        <v>17</v>
      </c>
      <c r="X8" s="37" t="s">
        <v>17</v>
      </c>
      <c r="Y8" s="37"/>
      <c r="Z8" s="38" t="s">
        <v>17</v>
      </c>
      <c r="AA8" s="34">
        <v>19004</v>
      </c>
    </row>
    <row r="9" spans="1:27" ht="15" hidden="1" customHeight="1" x14ac:dyDescent="0.35">
      <c r="A9" s="30" t="s">
        <v>18</v>
      </c>
      <c r="B9" s="32">
        <v>30</v>
      </c>
      <c r="C9" s="32">
        <v>7</v>
      </c>
      <c r="D9" s="32">
        <v>109</v>
      </c>
      <c r="E9" s="32">
        <v>98</v>
      </c>
      <c r="F9" s="35" t="s">
        <v>17</v>
      </c>
      <c r="G9" s="32">
        <v>1</v>
      </c>
      <c r="H9" s="32">
        <v>10</v>
      </c>
      <c r="I9" s="32"/>
      <c r="J9" s="32">
        <f t="shared" si="0"/>
        <v>255</v>
      </c>
      <c r="K9" s="31">
        <v>193</v>
      </c>
      <c r="L9" s="31">
        <v>48</v>
      </c>
      <c r="M9" s="31">
        <v>848</v>
      </c>
      <c r="N9" s="36">
        <v>818</v>
      </c>
      <c r="O9" s="32">
        <v>99</v>
      </c>
      <c r="P9" s="32">
        <v>82</v>
      </c>
      <c r="Q9" s="32">
        <v>3</v>
      </c>
      <c r="R9" s="32">
        <v>14</v>
      </c>
      <c r="S9" s="32"/>
      <c r="T9" s="32">
        <v>2105</v>
      </c>
      <c r="U9" s="37" t="s">
        <v>17</v>
      </c>
      <c r="V9" s="35" t="s">
        <v>17</v>
      </c>
      <c r="W9" s="35" t="s">
        <v>17</v>
      </c>
      <c r="X9" s="37" t="s">
        <v>17</v>
      </c>
      <c r="Y9" s="37"/>
      <c r="Z9" s="35" t="s">
        <v>17</v>
      </c>
      <c r="AA9" s="34">
        <v>2360</v>
      </c>
    </row>
    <row r="10" spans="1:27" ht="15" hidden="1" customHeight="1" x14ac:dyDescent="0.35">
      <c r="A10" s="30" t="s">
        <v>19</v>
      </c>
      <c r="B10" s="32">
        <v>39</v>
      </c>
      <c r="C10" s="32">
        <v>37</v>
      </c>
      <c r="D10" s="32">
        <v>198</v>
      </c>
      <c r="E10" s="32">
        <v>205</v>
      </c>
      <c r="F10" s="32">
        <v>9</v>
      </c>
      <c r="G10" s="32">
        <v>14</v>
      </c>
      <c r="H10" s="32">
        <v>35</v>
      </c>
      <c r="I10" s="32"/>
      <c r="J10" s="32">
        <f t="shared" si="0"/>
        <v>537</v>
      </c>
      <c r="K10" s="31">
        <v>322</v>
      </c>
      <c r="L10" s="31">
        <v>33</v>
      </c>
      <c r="M10" s="31">
        <v>1114</v>
      </c>
      <c r="N10" s="36">
        <v>999</v>
      </c>
      <c r="O10" s="32">
        <v>40</v>
      </c>
      <c r="P10" s="32">
        <v>206</v>
      </c>
      <c r="Q10" s="32">
        <v>24</v>
      </c>
      <c r="R10" s="32">
        <v>38</v>
      </c>
      <c r="S10" s="32"/>
      <c r="T10" s="32">
        <v>2776</v>
      </c>
      <c r="U10" s="37" t="s">
        <v>17</v>
      </c>
      <c r="V10" s="35" t="s">
        <v>17</v>
      </c>
      <c r="W10" s="35" t="s">
        <v>17</v>
      </c>
      <c r="X10" s="37" t="s">
        <v>17</v>
      </c>
      <c r="Y10" s="37"/>
      <c r="Z10" s="35" t="s">
        <v>17</v>
      </c>
      <c r="AA10" s="34">
        <v>3313</v>
      </c>
    </row>
    <row r="11" spans="1:27" ht="15" hidden="1" customHeight="1" x14ac:dyDescent="0.35">
      <c r="A11" s="29">
        <v>2011</v>
      </c>
      <c r="B11" s="30">
        <v>1075</v>
      </c>
      <c r="C11" s="30">
        <v>211</v>
      </c>
      <c r="D11" s="30">
        <v>2278</v>
      </c>
      <c r="E11" s="30">
        <v>1406</v>
      </c>
      <c r="F11" s="30">
        <v>21</v>
      </c>
      <c r="G11" s="30">
        <v>56</v>
      </c>
      <c r="H11" s="30">
        <v>238</v>
      </c>
      <c r="I11" s="39" t="s">
        <v>20</v>
      </c>
      <c r="J11" s="30">
        <f t="shared" si="0"/>
        <v>5285</v>
      </c>
      <c r="K11" s="31">
        <v>6897</v>
      </c>
      <c r="L11" s="32">
        <v>1050</v>
      </c>
      <c r="M11" s="32">
        <v>33807</v>
      </c>
      <c r="N11" s="32">
        <v>8023</v>
      </c>
      <c r="O11" s="32">
        <v>4856</v>
      </c>
      <c r="P11" s="32">
        <v>1009</v>
      </c>
      <c r="Q11" s="32">
        <v>222</v>
      </c>
      <c r="R11" s="32">
        <v>1478</v>
      </c>
      <c r="S11" s="32" t="s">
        <v>20</v>
      </c>
      <c r="T11" s="32">
        <v>57272</v>
      </c>
      <c r="U11" s="32">
        <v>70</v>
      </c>
      <c r="V11" s="33">
        <v>70</v>
      </c>
      <c r="W11" s="33">
        <v>65</v>
      </c>
      <c r="X11" s="32">
        <v>5</v>
      </c>
      <c r="Y11" s="32"/>
      <c r="Z11" s="33">
        <v>70</v>
      </c>
      <c r="AA11" s="34">
        <v>62697</v>
      </c>
    </row>
    <row r="12" spans="1:27" ht="15" hidden="1" customHeight="1" x14ac:dyDescent="0.35">
      <c r="A12" s="30" t="s">
        <v>15</v>
      </c>
      <c r="B12" s="31">
        <v>522</v>
      </c>
      <c r="C12" s="31">
        <v>36</v>
      </c>
      <c r="D12" s="31">
        <v>1369</v>
      </c>
      <c r="E12" s="31">
        <v>519</v>
      </c>
      <c r="F12" s="31">
        <v>12</v>
      </c>
      <c r="G12" s="31">
        <v>18</v>
      </c>
      <c r="H12" s="31">
        <v>113</v>
      </c>
      <c r="I12" s="39" t="s">
        <v>20</v>
      </c>
      <c r="J12" s="31">
        <f t="shared" si="0"/>
        <v>2589</v>
      </c>
      <c r="K12" s="31">
        <v>2093</v>
      </c>
      <c r="L12" s="32">
        <v>237</v>
      </c>
      <c r="M12" s="31">
        <v>20561</v>
      </c>
      <c r="N12" s="32">
        <v>3559</v>
      </c>
      <c r="O12" s="32">
        <v>3305</v>
      </c>
      <c r="P12" s="32">
        <v>602</v>
      </c>
      <c r="Q12" s="32">
        <v>67</v>
      </c>
      <c r="R12" s="32">
        <v>463</v>
      </c>
      <c r="S12" s="32" t="s">
        <v>20</v>
      </c>
      <c r="T12" s="32">
        <v>30817</v>
      </c>
      <c r="U12" s="31">
        <v>70</v>
      </c>
      <c r="V12" s="33">
        <v>70</v>
      </c>
      <c r="W12" s="33">
        <v>65</v>
      </c>
      <c r="X12" s="31">
        <v>5</v>
      </c>
      <c r="Y12" s="31"/>
      <c r="Z12" s="33">
        <v>70</v>
      </c>
      <c r="AA12" s="34">
        <v>33546</v>
      </c>
    </row>
    <row r="13" spans="1:27" ht="15" hidden="1" customHeight="1" x14ac:dyDescent="0.35">
      <c r="A13" s="30" t="s">
        <v>16</v>
      </c>
      <c r="B13" s="32">
        <v>456</v>
      </c>
      <c r="C13" s="32">
        <v>125</v>
      </c>
      <c r="D13" s="32">
        <v>559</v>
      </c>
      <c r="E13" s="32">
        <v>554</v>
      </c>
      <c r="F13" s="35" t="s">
        <v>17</v>
      </c>
      <c r="G13" s="32">
        <v>17</v>
      </c>
      <c r="H13" s="32">
        <v>51</v>
      </c>
      <c r="I13" s="39" t="s">
        <v>20</v>
      </c>
      <c r="J13" s="32">
        <v>1762</v>
      </c>
      <c r="K13" s="31">
        <v>4228</v>
      </c>
      <c r="L13" s="36">
        <v>705</v>
      </c>
      <c r="M13" s="31">
        <v>10923</v>
      </c>
      <c r="N13" s="36">
        <v>2490</v>
      </c>
      <c r="O13" s="32">
        <v>1343</v>
      </c>
      <c r="P13" s="32">
        <v>66</v>
      </c>
      <c r="Q13" s="32">
        <v>121</v>
      </c>
      <c r="R13" s="36">
        <v>939</v>
      </c>
      <c r="S13" s="32" t="s">
        <v>20</v>
      </c>
      <c r="T13" s="36">
        <v>20815</v>
      </c>
      <c r="U13" s="37" t="s">
        <v>17</v>
      </c>
      <c r="V13" s="38" t="s">
        <v>17</v>
      </c>
      <c r="W13" s="38" t="s">
        <v>17</v>
      </c>
      <c r="X13" s="37" t="s">
        <v>17</v>
      </c>
      <c r="Y13" s="37"/>
      <c r="Z13" s="38" t="s">
        <v>17</v>
      </c>
      <c r="AA13" s="34">
        <v>22577</v>
      </c>
    </row>
    <row r="14" spans="1:27" ht="15" hidden="1" customHeight="1" x14ac:dyDescent="0.35">
      <c r="A14" s="30" t="s">
        <v>18</v>
      </c>
      <c r="B14" s="32">
        <v>54</v>
      </c>
      <c r="C14" s="32">
        <v>12</v>
      </c>
      <c r="D14" s="32">
        <v>140</v>
      </c>
      <c r="E14" s="32">
        <v>107</v>
      </c>
      <c r="F14" s="35" t="s">
        <v>17</v>
      </c>
      <c r="G14" s="32">
        <v>6</v>
      </c>
      <c r="H14" s="32">
        <v>35</v>
      </c>
      <c r="I14" s="39" t="s">
        <v>20</v>
      </c>
      <c r="J14" s="32">
        <v>354</v>
      </c>
      <c r="K14" s="31">
        <v>246</v>
      </c>
      <c r="L14" s="31">
        <v>68</v>
      </c>
      <c r="M14" s="31">
        <v>1012</v>
      </c>
      <c r="N14" s="36">
        <v>849</v>
      </c>
      <c r="O14" s="32">
        <v>151</v>
      </c>
      <c r="P14" s="32">
        <v>103</v>
      </c>
      <c r="Q14" s="32">
        <v>8</v>
      </c>
      <c r="R14" s="32">
        <v>33</v>
      </c>
      <c r="S14" s="32" t="s">
        <v>20</v>
      </c>
      <c r="T14" s="32">
        <v>2470</v>
      </c>
      <c r="U14" s="37" t="s">
        <v>17</v>
      </c>
      <c r="V14" s="35" t="s">
        <v>17</v>
      </c>
      <c r="W14" s="35" t="s">
        <v>17</v>
      </c>
      <c r="X14" s="37" t="s">
        <v>17</v>
      </c>
      <c r="Y14" s="37"/>
      <c r="Z14" s="35" t="s">
        <v>17</v>
      </c>
      <c r="AA14" s="34">
        <v>2824</v>
      </c>
    </row>
    <row r="15" spans="1:27" ht="15" hidden="1" customHeight="1" x14ac:dyDescent="0.35">
      <c r="A15" s="30" t="s">
        <v>19</v>
      </c>
      <c r="B15" s="32">
        <v>43</v>
      </c>
      <c r="C15" s="32">
        <v>38</v>
      </c>
      <c r="D15" s="32">
        <v>210</v>
      </c>
      <c r="E15" s="32">
        <v>226</v>
      </c>
      <c r="F15" s="32">
        <v>9</v>
      </c>
      <c r="G15" s="32">
        <v>15</v>
      </c>
      <c r="H15" s="32">
        <v>39</v>
      </c>
      <c r="I15" s="39" t="s">
        <v>20</v>
      </c>
      <c r="J15" s="32">
        <v>580</v>
      </c>
      <c r="K15" s="31">
        <v>330</v>
      </c>
      <c r="L15" s="31">
        <v>40</v>
      </c>
      <c r="M15" s="31">
        <v>1311</v>
      </c>
      <c r="N15" s="36">
        <v>1125</v>
      </c>
      <c r="O15" s="32">
        <v>57</v>
      </c>
      <c r="P15" s="32">
        <v>238</v>
      </c>
      <c r="Q15" s="32">
        <v>26</v>
      </c>
      <c r="R15" s="32">
        <v>43</v>
      </c>
      <c r="S15" s="32" t="s">
        <v>20</v>
      </c>
      <c r="T15" s="32">
        <v>3170</v>
      </c>
      <c r="U15" s="37" t="s">
        <v>17</v>
      </c>
      <c r="V15" s="33" t="s">
        <v>21</v>
      </c>
      <c r="W15" s="35" t="s">
        <v>17</v>
      </c>
      <c r="X15" s="40" t="s">
        <v>21</v>
      </c>
      <c r="Y15" s="40"/>
      <c r="Z15" s="35" t="s">
        <v>17</v>
      </c>
      <c r="AA15" s="34">
        <v>3750</v>
      </c>
    </row>
    <row r="16" spans="1:27" ht="15" hidden="1" customHeight="1" x14ac:dyDescent="0.35">
      <c r="A16" s="41">
        <v>2012</v>
      </c>
      <c r="B16" s="42">
        <v>1132</v>
      </c>
      <c r="C16" s="42">
        <v>226</v>
      </c>
      <c r="D16" s="42">
        <v>2531</v>
      </c>
      <c r="E16" s="42">
        <v>1460</v>
      </c>
      <c r="F16" s="42">
        <v>21</v>
      </c>
      <c r="G16" s="42">
        <v>58</v>
      </c>
      <c r="H16" s="42">
        <v>241</v>
      </c>
      <c r="I16" s="43" t="s">
        <v>20</v>
      </c>
      <c r="J16" s="42">
        <f>H16+G16+F16+E16+D16+C16+B16</f>
        <v>5669</v>
      </c>
      <c r="K16" s="44">
        <v>7311</v>
      </c>
      <c r="L16" s="45">
        <v>1104</v>
      </c>
      <c r="M16" s="45">
        <v>36658</v>
      </c>
      <c r="N16" s="45">
        <v>8274</v>
      </c>
      <c r="O16" s="45">
        <v>5354</v>
      </c>
      <c r="P16" s="45">
        <v>1107</v>
      </c>
      <c r="Q16" s="45">
        <v>225</v>
      </c>
      <c r="R16" s="45">
        <v>1677</v>
      </c>
      <c r="S16" s="45" t="s">
        <v>20</v>
      </c>
      <c r="T16" s="45">
        <v>61710</v>
      </c>
      <c r="U16" s="45">
        <v>70</v>
      </c>
      <c r="V16" s="34">
        <v>70</v>
      </c>
      <c r="W16" s="34">
        <v>65</v>
      </c>
      <c r="X16" s="45">
        <v>5</v>
      </c>
      <c r="Y16" s="45" t="s">
        <v>20</v>
      </c>
      <c r="Z16" s="34">
        <v>70</v>
      </c>
      <c r="AA16" s="34">
        <v>67519</v>
      </c>
    </row>
    <row r="17" spans="1:27" ht="15" hidden="1" customHeight="1" x14ac:dyDescent="0.35">
      <c r="A17" s="30" t="s">
        <v>15</v>
      </c>
      <c r="B17" s="31">
        <v>546</v>
      </c>
      <c r="C17" s="31">
        <v>39</v>
      </c>
      <c r="D17" s="31">
        <v>1503</v>
      </c>
      <c r="E17" s="31">
        <v>531</v>
      </c>
      <c r="F17" s="31">
        <v>12</v>
      </c>
      <c r="G17" s="31">
        <v>20</v>
      </c>
      <c r="H17" s="31">
        <v>115</v>
      </c>
      <c r="I17" s="39" t="s">
        <v>20</v>
      </c>
      <c r="J17" s="31">
        <f>B17+C17+D17+E17+F17+G17+H17</f>
        <v>2766</v>
      </c>
      <c r="K17" s="31">
        <v>2165</v>
      </c>
      <c r="L17" s="32">
        <v>257</v>
      </c>
      <c r="M17" s="31">
        <v>22173</v>
      </c>
      <c r="N17" s="32">
        <v>3656</v>
      </c>
      <c r="O17" s="32">
        <v>3617</v>
      </c>
      <c r="P17" s="32">
        <v>697</v>
      </c>
      <c r="Q17" s="32">
        <v>68</v>
      </c>
      <c r="R17" s="32">
        <v>496</v>
      </c>
      <c r="S17" s="32" t="s">
        <v>20</v>
      </c>
      <c r="T17" s="32">
        <v>33129</v>
      </c>
      <c r="U17" s="31">
        <v>70</v>
      </c>
      <c r="V17" s="33">
        <v>70</v>
      </c>
      <c r="W17" s="33">
        <v>65</v>
      </c>
      <c r="X17" s="31">
        <v>5</v>
      </c>
      <c r="Y17" s="45" t="s">
        <v>20</v>
      </c>
      <c r="Z17" s="33">
        <v>70</v>
      </c>
      <c r="AA17" s="34">
        <v>36035</v>
      </c>
    </row>
    <row r="18" spans="1:27" ht="15" hidden="1" customHeight="1" x14ac:dyDescent="0.35">
      <c r="A18" s="30" t="s">
        <v>16</v>
      </c>
      <c r="B18" s="32">
        <v>481</v>
      </c>
      <c r="C18" s="32">
        <v>131</v>
      </c>
      <c r="D18" s="32">
        <v>641</v>
      </c>
      <c r="E18" s="32">
        <v>581</v>
      </c>
      <c r="F18" s="35" t="s">
        <v>17</v>
      </c>
      <c r="G18" s="32">
        <v>17</v>
      </c>
      <c r="H18" s="32">
        <v>51</v>
      </c>
      <c r="I18" s="39" t="s">
        <v>20</v>
      </c>
      <c r="J18" s="32">
        <v>1902</v>
      </c>
      <c r="K18" s="31">
        <v>4534</v>
      </c>
      <c r="L18" s="36">
        <v>733</v>
      </c>
      <c r="M18" s="31">
        <v>11874</v>
      </c>
      <c r="N18" s="36">
        <v>2580</v>
      </c>
      <c r="O18" s="32">
        <v>1514</v>
      </c>
      <c r="P18" s="32">
        <v>66</v>
      </c>
      <c r="Q18" s="32">
        <v>123</v>
      </c>
      <c r="R18" s="36">
        <v>1090</v>
      </c>
      <c r="S18" s="32" t="s">
        <v>20</v>
      </c>
      <c r="T18" s="36">
        <f>R18+Q18+P18+O18+N18+M18+L18+K18</f>
        <v>22514</v>
      </c>
      <c r="U18" s="37" t="s">
        <v>17</v>
      </c>
      <c r="V18" s="38" t="s">
        <v>17</v>
      </c>
      <c r="W18" s="38" t="s">
        <v>17</v>
      </c>
      <c r="X18" s="37" t="s">
        <v>17</v>
      </c>
      <c r="Y18" s="45" t="s">
        <v>20</v>
      </c>
      <c r="Z18" s="38" t="s">
        <v>17</v>
      </c>
      <c r="AA18" s="34">
        <v>24416</v>
      </c>
    </row>
    <row r="19" spans="1:27" ht="15" hidden="1" customHeight="1" x14ac:dyDescent="0.35">
      <c r="A19" s="30" t="s">
        <v>18</v>
      </c>
      <c r="B19" s="32">
        <v>57</v>
      </c>
      <c r="C19" s="32">
        <v>18</v>
      </c>
      <c r="D19" s="32">
        <v>161</v>
      </c>
      <c r="E19" s="32">
        <v>113</v>
      </c>
      <c r="F19" s="35" t="s">
        <v>17</v>
      </c>
      <c r="G19" s="32">
        <v>6</v>
      </c>
      <c r="H19" s="32">
        <v>35</v>
      </c>
      <c r="I19" s="39" t="s">
        <v>20</v>
      </c>
      <c r="J19" s="32">
        <v>390</v>
      </c>
      <c r="K19" s="31">
        <v>264</v>
      </c>
      <c r="L19" s="31">
        <v>74</v>
      </c>
      <c r="M19" s="31">
        <v>1170</v>
      </c>
      <c r="N19" s="36">
        <v>886</v>
      </c>
      <c r="O19" s="32">
        <v>160</v>
      </c>
      <c r="P19" s="32">
        <v>103</v>
      </c>
      <c r="Q19" s="32">
        <v>8</v>
      </c>
      <c r="R19" s="32">
        <v>47</v>
      </c>
      <c r="S19" s="32" t="s">
        <v>20</v>
      </c>
      <c r="T19" s="32">
        <f>R19+Q19+P19+O19+N19+M19+L19+K19</f>
        <v>2712</v>
      </c>
      <c r="U19" s="37" t="s">
        <v>17</v>
      </c>
      <c r="V19" s="35" t="s">
        <v>17</v>
      </c>
      <c r="W19" s="35" t="s">
        <v>17</v>
      </c>
      <c r="X19" s="37" t="s">
        <v>17</v>
      </c>
      <c r="Y19" s="45" t="s">
        <v>20</v>
      </c>
      <c r="Z19" s="35" t="s">
        <v>17</v>
      </c>
      <c r="AA19" s="34">
        <v>3102</v>
      </c>
    </row>
    <row r="20" spans="1:27" ht="15" hidden="1" customHeight="1" x14ac:dyDescent="0.35">
      <c r="A20" s="30" t="s">
        <v>19</v>
      </c>
      <c r="B20" s="32">
        <v>48</v>
      </c>
      <c r="C20" s="32">
        <v>38</v>
      </c>
      <c r="D20" s="32">
        <v>226</v>
      </c>
      <c r="E20" s="32">
        <v>235</v>
      </c>
      <c r="F20" s="32">
        <v>9</v>
      </c>
      <c r="G20" s="32">
        <v>15</v>
      </c>
      <c r="H20" s="32">
        <v>40</v>
      </c>
      <c r="I20" s="39" t="s">
        <v>20</v>
      </c>
      <c r="J20" s="32">
        <v>611</v>
      </c>
      <c r="K20" s="31">
        <v>348</v>
      </c>
      <c r="L20" s="31">
        <v>40</v>
      </c>
      <c r="M20" s="31">
        <v>1441</v>
      </c>
      <c r="N20" s="36">
        <v>1152</v>
      </c>
      <c r="O20" s="32">
        <v>63</v>
      </c>
      <c r="P20" s="32">
        <v>241</v>
      </c>
      <c r="Q20" s="32">
        <v>26</v>
      </c>
      <c r="R20" s="32">
        <v>44</v>
      </c>
      <c r="S20" s="32" t="s">
        <v>20</v>
      </c>
      <c r="T20" s="32">
        <f>R20+Q20+P20+O20+N20+M20+L20+K20</f>
        <v>3355</v>
      </c>
      <c r="U20" s="37" t="s">
        <v>17</v>
      </c>
      <c r="V20" s="35" t="s">
        <v>17</v>
      </c>
      <c r="W20" s="35" t="s">
        <v>17</v>
      </c>
      <c r="X20" s="37" t="s">
        <v>17</v>
      </c>
      <c r="Y20" s="45" t="s">
        <v>20</v>
      </c>
      <c r="Z20" s="35" t="s">
        <v>17</v>
      </c>
      <c r="AA20" s="34">
        <v>3966</v>
      </c>
    </row>
    <row r="21" spans="1:27" ht="15" hidden="1" customHeight="1" x14ac:dyDescent="0.35">
      <c r="A21" s="41">
        <v>2013</v>
      </c>
      <c r="B21" s="46">
        <f>B22+B23+B24+B25</f>
        <v>1176</v>
      </c>
      <c r="C21" s="46">
        <f t="shared" ref="C21:V21" si="1">C22+C23+C24+C25</f>
        <v>226</v>
      </c>
      <c r="D21" s="46">
        <f t="shared" si="1"/>
        <v>2510</v>
      </c>
      <c r="E21" s="46">
        <f t="shared" si="1"/>
        <v>1463</v>
      </c>
      <c r="F21" s="46">
        <f t="shared" si="1"/>
        <v>58</v>
      </c>
      <c r="G21" s="46">
        <f t="shared" si="1"/>
        <v>89</v>
      </c>
      <c r="H21" s="46">
        <f t="shared" si="1"/>
        <v>250</v>
      </c>
      <c r="I21" s="43" t="s">
        <v>20</v>
      </c>
      <c r="J21" s="46">
        <f t="shared" si="1"/>
        <v>5772</v>
      </c>
      <c r="K21" s="46">
        <f t="shared" si="1"/>
        <v>7368</v>
      </c>
      <c r="L21" s="46">
        <f t="shared" si="1"/>
        <v>1121</v>
      </c>
      <c r="M21" s="46">
        <f t="shared" si="1"/>
        <v>36973</v>
      </c>
      <c r="N21" s="46">
        <f t="shared" si="1"/>
        <v>8282</v>
      </c>
      <c r="O21" s="46">
        <f t="shared" si="1"/>
        <v>5191</v>
      </c>
      <c r="P21" s="46">
        <f t="shared" si="1"/>
        <v>1151</v>
      </c>
      <c r="Q21" s="46">
        <f t="shared" si="1"/>
        <v>229</v>
      </c>
      <c r="R21" s="46">
        <f t="shared" si="1"/>
        <v>1721</v>
      </c>
      <c r="S21" s="45" t="s">
        <v>20</v>
      </c>
      <c r="T21" s="46">
        <f t="shared" si="1"/>
        <v>62036</v>
      </c>
      <c r="U21" s="46">
        <f>U22+U23+U24+U25</f>
        <v>56</v>
      </c>
      <c r="V21" s="46">
        <f t="shared" si="1"/>
        <v>56</v>
      </c>
      <c r="W21" s="46">
        <f>W22+W23+W24+W25</f>
        <v>57</v>
      </c>
      <c r="X21" s="46">
        <f>X22+X23+X24+X25</f>
        <v>5</v>
      </c>
      <c r="Y21" s="45" t="s">
        <v>20</v>
      </c>
      <c r="Z21" s="46">
        <f>Z22+Z23+Z24+Z25</f>
        <v>62</v>
      </c>
      <c r="AA21" s="46">
        <f>AA22+AA23+AA24+AA25</f>
        <v>67926</v>
      </c>
    </row>
    <row r="22" spans="1:27" ht="15" hidden="1" customHeight="1" x14ac:dyDescent="0.35">
      <c r="A22" s="30" t="s">
        <v>15</v>
      </c>
      <c r="B22" s="31">
        <v>550</v>
      </c>
      <c r="C22" s="31">
        <v>35</v>
      </c>
      <c r="D22" s="31">
        <v>1480</v>
      </c>
      <c r="E22" s="31">
        <v>523</v>
      </c>
      <c r="F22" s="31">
        <v>49</v>
      </c>
      <c r="G22" s="31">
        <v>47</v>
      </c>
      <c r="H22" s="31">
        <v>116</v>
      </c>
      <c r="I22" s="39" t="s">
        <v>20</v>
      </c>
      <c r="J22" s="31">
        <f>SUM(B22:H22)</f>
        <v>2800</v>
      </c>
      <c r="K22" s="31">
        <v>2169</v>
      </c>
      <c r="L22" s="32">
        <v>269</v>
      </c>
      <c r="M22" s="31">
        <v>22319</v>
      </c>
      <c r="N22" s="32">
        <v>3636</v>
      </c>
      <c r="O22" s="32">
        <v>3508</v>
      </c>
      <c r="P22" s="32">
        <v>740</v>
      </c>
      <c r="Q22" s="32">
        <v>68</v>
      </c>
      <c r="R22" s="32">
        <v>503</v>
      </c>
      <c r="S22" s="32" t="s">
        <v>20</v>
      </c>
      <c r="T22" s="32">
        <f t="shared" ref="T22:T31" si="2">SUM(K22:R22)</f>
        <v>33212</v>
      </c>
      <c r="U22" s="31">
        <v>56</v>
      </c>
      <c r="V22" s="33">
        <v>56</v>
      </c>
      <c r="W22" s="33">
        <v>57</v>
      </c>
      <c r="X22" s="31">
        <v>5</v>
      </c>
      <c r="Y22" s="45" t="s">
        <v>20</v>
      </c>
      <c r="Z22" s="33">
        <f>SUM(W22:X22)</f>
        <v>62</v>
      </c>
      <c r="AA22" s="34">
        <f>Z22+V22+T22+J22</f>
        <v>36130</v>
      </c>
    </row>
    <row r="23" spans="1:27" ht="15" hidden="1" customHeight="1" x14ac:dyDescent="0.35">
      <c r="A23" s="30" t="s">
        <v>16</v>
      </c>
      <c r="B23" s="32">
        <v>517</v>
      </c>
      <c r="C23" s="32">
        <v>135</v>
      </c>
      <c r="D23" s="32">
        <v>642</v>
      </c>
      <c r="E23" s="32">
        <v>586</v>
      </c>
      <c r="F23" s="35" t="s">
        <v>17</v>
      </c>
      <c r="G23" s="32">
        <v>17</v>
      </c>
      <c r="H23" s="32">
        <v>57</v>
      </c>
      <c r="I23" s="39" t="s">
        <v>20</v>
      </c>
      <c r="J23" s="32">
        <f>SUM(B23:H23)</f>
        <v>1954</v>
      </c>
      <c r="K23" s="31">
        <v>4577</v>
      </c>
      <c r="L23" s="36">
        <v>736</v>
      </c>
      <c r="M23" s="31">
        <v>11934</v>
      </c>
      <c r="N23" s="36">
        <v>2587</v>
      </c>
      <c r="O23" s="32">
        <v>1475</v>
      </c>
      <c r="P23" s="32">
        <v>66</v>
      </c>
      <c r="Q23" s="32">
        <v>124</v>
      </c>
      <c r="R23" s="36">
        <v>1125</v>
      </c>
      <c r="S23" s="32" t="s">
        <v>20</v>
      </c>
      <c r="T23" s="36">
        <f t="shared" si="2"/>
        <v>22624</v>
      </c>
      <c r="U23" s="37" t="s">
        <v>17</v>
      </c>
      <c r="V23" s="38" t="s">
        <v>17</v>
      </c>
      <c r="W23" s="38" t="s">
        <v>17</v>
      </c>
      <c r="X23" s="37" t="s">
        <v>17</v>
      </c>
      <c r="Y23" s="45" t="s">
        <v>20</v>
      </c>
      <c r="Z23" s="38" t="s">
        <v>17</v>
      </c>
      <c r="AA23" s="34">
        <f>Z23+V23+T23+J23</f>
        <v>24578</v>
      </c>
    </row>
    <row r="24" spans="1:27" ht="15" hidden="1" customHeight="1" x14ac:dyDescent="0.35">
      <c r="A24" s="30" t="s">
        <v>18</v>
      </c>
      <c r="B24" s="32">
        <v>60</v>
      </c>
      <c r="C24" s="32">
        <v>18</v>
      </c>
      <c r="D24" s="32">
        <v>163</v>
      </c>
      <c r="E24" s="32">
        <v>114</v>
      </c>
      <c r="F24" s="35" t="s">
        <v>17</v>
      </c>
      <c r="G24" s="32">
        <v>5</v>
      </c>
      <c r="H24" s="32">
        <v>37</v>
      </c>
      <c r="I24" s="39" t="s">
        <v>20</v>
      </c>
      <c r="J24" s="32">
        <f>SUM(B24:H24)</f>
        <v>397</v>
      </c>
      <c r="K24" s="31">
        <v>265</v>
      </c>
      <c r="L24" s="31">
        <v>76</v>
      </c>
      <c r="M24" s="31">
        <v>1226</v>
      </c>
      <c r="N24" s="36">
        <v>895</v>
      </c>
      <c r="O24" s="32">
        <v>149</v>
      </c>
      <c r="P24" s="32">
        <v>103</v>
      </c>
      <c r="Q24" s="32">
        <v>11</v>
      </c>
      <c r="R24" s="32">
        <v>50</v>
      </c>
      <c r="S24" s="32" t="s">
        <v>20</v>
      </c>
      <c r="T24" s="32">
        <f t="shared" si="2"/>
        <v>2775</v>
      </c>
      <c r="U24" s="37" t="s">
        <v>17</v>
      </c>
      <c r="V24" s="35" t="s">
        <v>17</v>
      </c>
      <c r="W24" s="35" t="s">
        <v>17</v>
      </c>
      <c r="X24" s="37" t="s">
        <v>17</v>
      </c>
      <c r="Y24" s="45" t="s">
        <v>20</v>
      </c>
      <c r="Z24" s="35" t="s">
        <v>17</v>
      </c>
      <c r="AA24" s="34">
        <f>Z24+V24+T24+J24</f>
        <v>3172</v>
      </c>
    </row>
    <row r="25" spans="1:27" ht="15" hidden="1" customHeight="1" x14ac:dyDescent="0.35">
      <c r="A25" s="30" t="s">
        <v>19</v>
      </c>
      <c r="B25" s="32">
        <v>49</v>
      </c>
      <c r="C25" s="32">
        <v>38</v>
      </c>
      <c r="D25" s="32">
        <v>225</v>
      </c>
      <c r="E25" s="32">
        <v>240</v>
      </c>
      <c r="F25" s="32">
        <v>9</v>
      </c>
      <c r="G25" s="32">
        <v>20</v>
      </c>
      <c r="H25" s="32">
        <v>40</v>
      </c>
      <c r="I25" s="39" t="s">
        <v>20</v>
      </c>
      <c r="J25" s="32">
        <f>SUM(B25:H25)</f>
        <v>621</v>
      </c>
      <c r="K25" s="31">
        <v>357</v>
      </c>
      <c r="L25" s="31">
        <v>40</v>
      </c>
      <c r="M25" s="31">
        <v>1494</v>
      </c>
      <c r="N25" s="36">
        <v>1164</v>
      </c>
      <c r="O25" s="32">
        <v>59</v>
      </c>
      <c r="P25" s="32">
        <v>242</v>
      </c>
      <c r="Q25" s="32">
        <v>26</v>
      </c>
      <c r="R25" s="32">
        <v>43</v>
      </c>
      <c r="S25" s="32" t="s">
        <v>20</v>
      </c>
      <c r="T25" s="32">
        <f t="shared" si="2"/>
        <v>3425</v>
      </c>
      <c r="U25" s="37" t="s">
        <v>17</v>
      </c>
      <c r="V25" s="35" t="s">
        <v>17</v>
      </c>
      <c r="W25" s="35" t="s">
        <v>17</v>
      </c>
      <c r="X25" s="37" t="s">
        <v>17</v>
      </c>
      <c r="Y25" s="45" t="s">
        <v>20</v>
      </c>
      <c r="Z25" s="35" t="s">
        <v>17</v>
      </c>
      <c r="AA25" s="34">
        <f>Z25+V25+T25+J25</f>
        <v>4046</v>
      </c>
    </row>
    <row r="26" spans="1:27" ht="15" hidden="1" customHeight="1" x14ac:dyDescent="0.35">
      <c r="A26" s="41">
        <v>2014</v>
      </c>
      <c r="B26" s="46">
        <f t="shared" ref="B26:H26" si="3">B27+B28+B29+B30+B31</f>
        <v>1176</v>
      </c>
      <c r="C26" s="46">
        <f t="shared" si="3"/>
        <v>231</v>
      </c>
      <c r="D26" s="46">
        <f t="shared" si="3"/>
        <v>2572</v>
      </c>
      <c r="E26" s="46">
        <f t="shared" si="3"/>
        <v>1454</v>
      </c>
      <c r="F26" s="46">
        <f t="shared" si="3"/>
        <v>162</v>
      </c>
      <c r="G26" s="46">
        <f t="shared" si="3"/>
        <v>91</v>
      </c>
      <c r="H26" s="46">
        <f t="shared" si="3"/>
        <v>253</v>
      </c>
      <c r="I26" s="43" t="s">
        <v>20</v>
      </c>
      <c r="J26" s="46">
        <f t="shared" ref="J26:R26" si="4">J27+J28+J29+J30+J31</f>
        <v>5939</v>
      </c>
      <c r="K26" s="46">
        <f t="shared" si="4"/>
        <v>7298</v>
      </c>
      <c r="L26" s="46">
        <f t="shared" si="4"/>
        <v>1161</v>
      </c>
      <c r="M26" s="46">
        <f t="shared" si="4"/>
        <v>39252</v>
      </c>
      <c r="N26" s="46">
        <f t="shared" si="4"/>
        <v>8529</v>
      </c>
      <c r="O26" s="46">
        <f t="shared" si="4"/>
        <v>4109</v>
      </c>
      <c r="P26" s="46">
        <f t="shared" si="4"/>
        <v>1219</v>
      </c>
      <c r="Q26" s="46">
        <f t="shared" si="4"/>
        <v>238</v>
      </c>
      <c r="R26" s="46">
        <f t="shared" si="4"/>
        <v>1752</v>
      </c>
      <c r="S26" s="34" t="s">
        <v>20</v>
      </c>
      <c r="T26" s="46">
        <f t="shared" si="2"/>
        <v>63558</v>
      </c>
      <c r="U26" s="46">
        <f>U27+U28+U29+U30+U31</f>
        <v>55</v>
      </c>
      <c r="V26" s="46">
        <v>55</v>
      </c>
      <c r="W26" s="46">
        <f>W27+W28+W29+W30+W31</f>
        <v>45</v>
      </c>
      <c r="X26" s="46">
        <f>X27+X28+X29+X30+X31</f>
        <v>5</v>
      </c>
      <c r="Y26" s="34" t="s">
        <v>20</v>
      </c>
      <c r="Z26" s="46">
        <f>SUM(W26:X26)</f>
        <v>50</v>
      </c>
      <c r="AA26" s="46">
        <f>J26+T26+V26+Z26</f>
        <v>69602</v>
      </c>
    </row>
    <row r="27" spans="1:27" ht="15" hidden="1" customHeight="1" x14ac:dyDescent="0.35">
      <c r="A27" s="30" t="s">
        <v>15</v>
      </c>
      <c r="B27" s="31">
        <v>545</v>
      </c>
      <c r="C27" s="31">
        <v>39</v>
      </c>
      <c r="D27" s="31">
        <v>1520</v>
      </c>
      <c r="E27" s="31">
        <v>520</v>
      </c>
      <c r="F27" s="47">
        <v>95</v>
      </c>
      <c r="G27" s="31">
        <v>47</v>
      </c>
      <c r="H27" s="31">
        <v>118</v>
      </c>
      <c r="I27" s="39" t="s">
        <v>20</v>
      </c>
      <c r="J27" s="31">
        <f t="shared" ref="J27:J31" si="5">SUM(B27:H27)</f>
        <v>2884</v>
      </c>
      <c r="K27" s="31">
        <v>2139</v>
      </c>
      <c r="L27" s="32">
        <v>288</v>
      </c>
      <c r="M27" s="31">
        <v>23530</v>
      </c>
      <c r="N27" s="32">
        <v>3746</v>
      </c>
      <c r="O27" s="32">
        <v>2707</v>
      </c>
      <c r="P27" s="32">
        <v>804</v>
      </c>
      <c r="Q27" s="32">
        <v>70</v>
      </c>
      <c r="R27" s="32">
        <v>523</v>
      </c>
      <c r="S27" s="33" t="s">
        <v>20</v>
      </c>
      <c r="T27" s="32">
        <f t="shared" si="2"/>
        <v>33807</v>
      </c>
      <c r="U27" s="31">
        <v>55</v>
      </c>
      <c r="V27" s="33">
        <v>55</v>
      </c>
      <c r="W27" s="33">
        <v>45</v>
      </c>
      <c r="X27" s="31">
        <v>5</v>
      </c>
      <c r="Y27" s="33" t="s">
        <v>20</v>
      </c>
      <c r="Z27" s="33">
        <f>SUM(W27:X27)</f>
        <v>50</v>
      </c>
      <c r="AA27" s="34">
        <f>Z27+V27+T27+J27</f>
        <v>36796</v>
      </c>
    </row>
    <row r="28" spans="1:27" ht="15" hidden="1" customHeight="1" x14ac:dyDescent="0.35">
      <c r="A28" s="30" t="s">
        <v>16</v>
      </c>
      <c r="B28" s="32">
        <v>523</v>
      </c>
      <c r="C28" s="32">
        <v>139</v>
      </c>
      <c r="D28" s="32">
        <v>668</v>
      </c>
      <c r="E28" s="32">
        <v>588</v>
      </c>
      <c r="F28" s="35" t="s">
        <v>17</v>
      </c>
      <c r="G28" s="32">
        <v>17</v>
      </c>
      <c r="H28" s="32">
        <v>58</v>
      </c>
      <c r="I28" s="39" t="s">
        <v>20</v>
      </c>
      <c r="J28" s="32">
        <f t="shared" si="5"/>
        <v>1993</v>
      </c>
      <c r="K28" s="31">
        <v>4535</v>
      </c>
      <c r="L28" s="36">
        <v>752</v>
      </c>
      <c r="M28" s="31">
        <v>12720</v>
      </c>
      <c r="N28" s="36">
        <v>2680</v>
      </c>
      <c r="O28" s="32">
        <v>1192</v>
      </c>
      <c r="P28" s="32">
        <v>66</v>
      </c>
      <c r="Q28" s="32">
        <v>124</v>
      </c>
      <c r="R28" s="36">
        <v>1134</v>
      </c>
      <c r="S28" s="33" t="s">
        <v>20</v>
      </c>
      <c r="T28" s="36">
        <f t="shared" si="2"/>
        <v>23203</v>
      </c>
      <c r="U28" s="37" t="s">
        <v>17</v>
      </c>
      <c r="V28" s="38" t="s">
        <v>17</v>
      </c>
      <c r="W28" s="38" t="s">
        <v>17</v>
      </c>
      <c r="X28" s="37" t="s">
        <v>17</v>
      </c>
      <c r="Y28" s="33" t="s">
        <v>20</v>
      </c>
      <c r="Z28" s="38" t="s">
        <v>17</v>
      </c>
      <c r="AA28" s="34">
        <f>Z28+V28+T28+J28</f>
        <v>25196</v>
      </c>
    </row>
    <row r="29" spans="1:27" ht="15" hidden="1" customHeight="1" x14ac:dyDescent="0.35">
      <c r="A29" s="30" t="s">
        <v>18</v>
      </c>
      <c r="B29" s="32">
        <v>61</v>
      </c>
      <c r="C29" s="32">
        <v>18</v>
      </c>
      <c r="D29" s="32">
        <v>162</v>
      </c>
      <c r="E29" s="32">
        <v>111</v>
      </c>
      <c r="F29" s="35">
        <v>27</v>
      </c>
      <c r="G29" s="32">
        <v>6</v>
      </c>
      <c r="H29" s="32">
        <v>37</v>
      </c>
      <c r="I29" s="39" t="s">
        <v>20</v>
      </c>
      <c r="J29" s="32">
        <f t="shared" si="5"/>
        <v>422</v>
      </c>
      <c r="K29" s="31">
        <v>267</v>
      </c>
      <c r="L29" s="31">
        <v>81</v>
      </c>
      <c r="M29" s="31">
        <v>1409</v>
      </c>
      <c r="N29" s="36">
        <v>900</v>
      </c>
      <c r="O29" s="32">
        <v>156</v>
      </c>
      <c r="P29" s="32">
        <v>105</v>
      </c>
      <c r="Q29" s="32">
        <v>17</v>
      </c>
      <c r="R29" s="32">
        <v>50</v>
      </c>
      <c r="S29" s="33" t="s">
        <v>20</v>
      </c>
      <c r="T29" s="32">
        <f t="shared" si="2"/>
        <v>2985</v>
      </c>
      <c r="U29" s="37" t="s">
        <v>17</v>
      </c>
      <c r="V29" s="35" t="s">
        <v>17</v>
      </c>
      <c r="W29" s="35" t="s">
        <v>17</v>
      </c>
      <c r="X29" s="37" t="s">
        <v>17</v>
      </c>
      <c r="Y29" s="33" t="s">
        <v>20</v>
      </c>
      <c r="Z29" s="35" t="s">
        <v>17</v>
      </c>
      <c r="AA29" s="34">
        <f>Z29+V29+T29+J29</f>
        <v>3407</v>
      </c>
    </row>
    <row r="30" spans="1:27" ht="15" hidden="1" customHeight="1" x14ac:dyDescent="0.35">
      <c r="A30" s="30" t="s">
        <v>19</v>
      </c>
      <c r="B30" s="32">
        <v>47</v>
      </c>
      <c r="C30" s="32">
        <v>35</v>
      </c>
      <c r="D30" s="32">
        <v>221</v>
      </c>
      <c r="E30" s="32">
        <v>235</v>
      </c>
      <c r="F30" s="32">
        <v>40</v>
      </c>
      <c r="G30" s="32">
        <v>20</v>
      </c>
      <c r="H30" s="48">
        <v>40</v>
      </c>
      <c r="I30" s="39" t="s">
        <v>20</v>
      </c>
      <c r="J30" s="32">
        <f t="shared" si="5"/>
        <v>638</v>
      </c>
      <c r="K30" s="31">
        <v>357</v>
      </c>
      <c r="L30" s="31">
        <v>40</v>
      </c>
      <c r="M30" s="31">
        <v>1539</v>
      </c>
      <c r="N30" s="36">
        <v>1160</v>
      </c>
      <c r="O30" s="32">
        <v>54</v>
      </c>
      <c r="P30" s="32">
        <v>244</v>
      </c>
      <c r="Q30" s="32">
        <v>26</v>
      </c>
      <c r="R30" s="32">
        <v>45</v>
      </c>
      <c r="S30" s="33" t="s">
        <v>20</v>
      </c>
      <c r="T30" s="32">
        <f t="shared" si="2"/>
        <v>3465</v>
      </c>
      <c r="U30" s="37" t="s">
        <v>17</v>
      </c>
      <c r="V30" s="35" t="s">
        <v>17</v>
      </c>
      <c r="W30" s="35" t="s">
        <v>17</v>
      </c>
      <c r="X30" s="37" t="s">
        <v>17</v>
      </c>
      <c r="Y30" s="33" t="s">
        <v>20</v>
      </c>
      <c r="Z30" s="35" t="s">
        <v>17</v>
      </c>
      <c r="AA30" s="34">
        <f>Z30+V30+T30+J30</f>
        <v>4103</v>
      </c>
    </row>
    <row r="31" spans="1:27" ht="15" hidden="1" customHeight="1" x14ac:dyDescent="0.35">
      <c r="A31" s="49" t="s">
        <v>22</v>
      </c>
      <c r="B31" s="35" t="s">
        <v>17</v>
      </c>
      <c r="C31" s="35" t="s">
        <v>17</v>
      </c>
      <c r="D31" s="32">
        <v>1</v>
      </c>
      <c r="E31" s="35" t="s">
        <v>17</v>
      </c>
      <c r="F31" s="35" t="s">
        <v>17</v>
      </c>
      <c r="G31" s="32">
        <v>1</v>
      </c>
      <c r="H31" s="35" t="s">
        <v>17</v>
      </c>
      <c r="I31" s="39" t="s">
        <v>20</v>
      </c>
      <c r="J31" s="32">
        <f t="shared" si="5"/>
        <v>2</v>
      </c>
      <c r="K31" s="37" t="s">
        <v>17</v>
      </c>
      <c r="L31" s="37" t="s">
        <v>17</v>
      </c>
      <c r="M31" s="31">
        <v>54</v>
      </c>
      <c r="N31" s="36">
        <v>43</v>
      </c>
      <c r="O31" s="35" t="s">
        <v>17</v>
      </c>
      <c r="P31" s="35" t="s">
        <v>17</v>
      </c>
      <c r="Q31" s="32">
        <v>1</v>
      </c>
      <c r="R31" s="35" t="s">
        <v>17</v>
      </c>
      <c r="S31" s="33" t="s">
        <v>20</v>
      </c>
      <c r="T31" s="32">
        <f t="shared" si="2"/>
        <v>98</v>
      </c>
      <c r="U31" s="37" t="s">
        <v>17</v>
      </c>
      <c r="V31" s="35" t="s">
        <v>17</v>
      </c>
      <c r="W31" s="35" t="s">
        <v>17</v>
      </c>
      <c r="X31" s="37" t="s">
        <v>17</v>
      </c>
      <c r="Y31" s="33" t="s">
        <v>20</v>
      </c>
      <c r="Z31" s="35" t="s">
        <v>17</v>
      </c>
      <c r="AA31" s="34">
        <f>Z31+V31+T31+J31</f>
        <v>100</v>
      </c>
    </row>
    <row r="32" spans="1:27" x14ac:dyDescent="0.35">
      <c r="A32" s="50" t="s">
        <v>27</v>
      </c>
      <c r="B32" s="58">
        <f>SUM(B33:B37)</f>
        <v>1323</v>
      </c>
      <c r="C32" s="58">
        <f t="shared" ref="C32:AA32" si="6">SUM(C33:C37)</f>
        <v>290</v>
      </c>
      <c r="D32" s="58">
        <f t="shared" si="6"/>
        <v>3008</v>
      </c>
      <c r="E32" s="58">
        <f t="shared" si="6"/>
        <v>1482</v>
      </c>
      <c r="F32" s="58">
        <f t="shared" si="6"/>
        <v>705</v>
      </c>
      <c r="G32" s="58">
        <f t="shared" si="6"/>
        <v>137</v>
      </c>
      <c r="H32" s="58">
        <f t="shared" si="6"/>
        <v>379</v>
      </c>
      <c r="I32" s="58">
        <f t="shared" si="6"/>
        <v>34</v>
      </c>
      <c r="J32" s="58">
        <f t="shared" si="6"/>
        <v>7358</v>
      </c>
      <c r="K32" s="58">
        <f t="shared" si="6"/>
        <v>10937</v>
      </c>
      <c r="L32" s="58">
        <f t="shared" si="6"/>
        <v>1645</v>
      </c>
      <c r="M32" s="58">
        <f t="shared" si="6"/>
        <v>68098</v>
      </c>
      <c r="N32" s="58">
        <f t="shared" si="6"/>
        <v>10021</v>
      </c>
      <c r="O32" s="58">
        <f t="shared" ref="O32" si="7">SUM(O33:O37)</f>
        <v>5588</v>
      </c>
      <c r="P32" s="58">
        <f>SUM(P33:P37)</f>
        <v>2441</v>
      </c>
      <c r="Q32" s="58">
        <f>SUM(Q33:Q37)</f>
        <v>365</v>
      </c>
      <c r="R32" s="58">
        <f>SUM(R33:R37)</f>
        <v>3049</v>
      </c>
      <c r="S32" s="58">
        <f>SUM(S33:S37)</f>
        <v>93</v>
      </c>
      <c r="T32" s="58">
        <f t="shared" si="6"/>
        <v>102237</v>
      </c>
      <c r="U32" s="58">
        <f t="shared" si="6"/>
        <v>37</v>
      </c>
      <c r="V32" s="58">
        <f t="shared" si="6"/>
        <v>37</v>
      </c>
      <c r="W32" s="58">
        <f t="shared" si="6"/>
        <v>27</v>
      </c>
      <c r="X32" s="58">
        <f t="shared" si="6"/>
        <v>3</v>
      </c>
      <c r="Y32" s="58">
        <f t="shared" si="6"/>
        <v>1</v>
      </c>
      <c r="Z32" s="58">
        <f t="shared" si="6"/>
        <v>31</v>
      </c>
      <c r="AA32" s="58">
        <f t="shared" si="6"/>
        <v>109663</v>
      </c>
    </row>
    <row r="33" spans="1:27" x14ac:dyDescent="0.35">
      <c r="A33" s="53" t="s">
        <v>30</v>
      </c>
      <c r="B33" s="59">
        <v>581</v>
      </c>
      <c r="C33" s="59">
        <f>34+18</f>
        <v>52</v>
      </c>
      <c r="D33" s="59">
        <v>1692</v>
      </c>
      <c r="E33" s="59">
        <v>473</v>
      </c>
      <c r="F33" s="59">
        <v>508</v>
      </c>
      <c r="G33" s="59">
        <v>72</v>
      </c>
      <c r="H33" s="59">
        <v>155</v>
      </c>
      <c r="I33" s="59">
        <v>22</v>
      </c>
      <c r="J33" s="60">
        <f>SUM(B33:I33)</f>
        <v>3555</v>
      </c>
      <c r="K33" s="59">
        <f>2713+118</f>
        <v>2831</v>
      </c>
      <c r="L33" s="59">
        <f>260+206</f>
        <v>466</v>
      </c>
      <c r="M33" s="59">
        <v>40233</v>
      </c>
      <c r="N33" s="59">
        <v>3662</v>
      </c>
      <c r="O33" s="59">
        <v>3644</v>
      </c>
      <c r="P33" s="59">
        <v>1984</v>
      </c>
      <c r="Q33" s="59">
        <v>111</v>
      </c>
      <c r="R33" s="59">
        <v>1069</v>
      </c>
      <c r="S33" s="59">
        <f>70+4</f>
        <v>74</v>
      </c>
      <c r="T33" s="59">
        <f t="shared" ref="T33:T43" si="8">SUM(K33:S33)</f>
        <v>54074</v>
      </c>
      <c r="U33" s="59">
        <v>37</v>
      </c>
      <c r="V33" s="60">
        <v>37</v>
      </c>
      <c r="W33" s="59">
        <v>27</v>
      </c>
      <c r="X33" s="59">
        <v>3</v>
      </c>
      <c r="Y33" s="59">
        <v>1</v>
      </c>
      <c r="Z33" s="60">
        <v>31</v>
      </c>
      <c r="AA33" s="57">
        <f>Z33+V33+J33+T33</f>
        <v>57697</v>
      </c>
    </row>
    <row r="34" spans="1:27" x14ac:dyDescent="0.35">
      <c r="A34" s="54" t="s">
        <v>31</v>
      </c>
      <c r="B34" s="59">
        <f>464+132</f>
        <v>596</v>
      </c>
      <c r="C34" s="59">
        <f>144+24</f>
        <v>168</v>
      </c>
      <c r="D34" s="59">
        <v>790</v>
      </c>
      <c r="E34" s="59">
        <v>658</v>
      </c>
      <c r="F34" s="59">
        <v>15</v>
      </c>
      <c r="G34" s="59">
        <v>22</v>
      </c>
      <c r="H34" s="59">
        <v>89</v>
      </c>
      <c r="I34" s="59">
        <v>12</v>
      </c>
      <c r="J34" s="60">
        <f>SUM(B34:I34)</f>
        <v>2350</v>
      </c>
      <c r="K34" s="59">
        <f>6886+145</f>
        <v>7031</v>
      </c>
      <c r="L34" s="59">
        <f>837+95</f>
        <v>932</v>
      </c>
      <c r="M34" s="59">
        <v>20153</v>
      </c>
      <c r="N34" s="59">
        <v>3682</v>
      </c>
      <c r="O34" s="59">
        <v>1086</v>
      </c>
      <c r="P34" s="59">
        <v>71</v>
      </c>
      <c r="Q34" s="59">
        <v>165</v>
      </c>
      <c r="R34" s="59">
        <v>1569</v>
      </c>
      <c r="S34" s="59">
        <f>14</f>
        <v>14</v>
      </c>
      <c r="T34" s="59">
        <f t="shared" si="8"/>
        <v>34703</v>
      </c>
      <c r="U34" s="59">
        <v>0</v>
      </c>
      <c r="V34" s="60">
        <v>0</v>
      </c>
      <c r="W34" s="59">
        <v>0</v>
      </c>
      <c r="X34" s="59">
        <v>0</v>
      </c>
      <c r="Y34" s="59">
        <v>0</v>
      </c>
      <c r="Z34" s="60">
        <v>0</v>
      </c>
      <c r="AA34" s="57">
        <f>Z34+V34+J34+T34</f>
        <v>37053</v>
      </c>
    </row>
    <row r="35" spans="1:27" x14ac:dyDescent="0.35">
      <c r="A35" s="55" t="s">
        <v>32</v>
      </c>
      <c r="B35" s="59">
        <f>63+13</f>
        <v>76</v>
      </c>
      <c r="C35" s="59">
        <f>19+3</f>
        <v>22</v>
      </c>
      <c r="D35" s="59">
        <v>229</v>
      </c>
      <c r="E35" s="59">
        <v>116</v>
      </c>
      <c r="F35" s="59">
        <v>68</v>
      </c>
      <c r="G35" s="59">
        <v>9</v>
      </c>
      <c r="H35" s="59">
        <v>100</v>
      </c>
      <c r="I35" s="59">
        <v>0</v>
      </c>
      <c r="J35" s="60">
        <f t="shared" ref="J35:J37" si="9">SUM(B35:I35)</f>
        <v>620</v>
      </c>
      <c r="K35" s="59">
        <f>494+28</f>
        <v>522</v>
      </c>
      <c r="L35" s="59">
        <f>155+9</f>
        <v>164</v>
      </c>
      <c r="M35" s="59">
        <v>3822</v>
      </c>
      <c r="N35" s="59">
        <v>1158</v>
      </c>
      <c r="O35" s="59">
        <v>576</v>
      </c>
      <c r="P35" s="59">
        <v>128</v>
      </c>
      <c r="Q35" s="59">
        <v>52</v>
      </c>
      <c r="R35" s="59">
        <v>166</v>
      </c>
      <c r="S35" s="59">
        <v>4</v>
      </c>
      <c r="T35" s="59">
        <f t="shared" si="8"/>
        <v>6592</v>
      </c>
      <c r="U35" s="59">
        <v>0</v>
      </c>
      <c r="V35" s="60">
        <v>0</v>
      </c>
      <c r="W35" s="59">
        <v>0</v>
      </c>
      <c r="X35" s="59">
        <v>0</v>
      </c>
      <c r="Y35" s="59">
        <v>0</v>
      </c>
      <c r="Z35" s="60">
        <v>0</v>
      </c>
      <c r="AA35" s="57">
        <f>Z35+V35+J35+T35</f>
        <v>7212</v>
      </c>
    </row>
    <row r="36" spans="1:27" ht="18.75" customHeight="1" x14ac:dyDescent="0.35">
      <c r="A36" s="55" t="s">
        <v>33</v>
      </c>
      <c r="B36" s="59">
        <f>45+12</f>
        <v>57</v>
      </c>
      <c r="C36" s="59">
        <f>31+4</f>
        <v>35</v>
      </c>
      <c r="D36" s="59">
        <v>211</v>
      </c>
      <c r="E36" s="59">
        <v>229</v>
      </c>
      <c r="F36" s="59">
        <v>64</v>
      </c>
      <c r="G36" s="59">
        <v>32</v>
      </c>
      <c r="H36" s="59">
        <v>34</v>
      </c>
      <c r="I36" s="59">
        <v>0</v>
      </c>
      <c r="J36" s="60">
        <f t="shared" si="9"/>
        <v>662</v>
      </c>
      <c r="K36" s="59">
        <f>460+10</f>
        <v>470</v>
      </c>
      <c r="L36" s="59">
        <f>48+0</f>
        <v>48</v>
      </c>
      <c r="M36" s="59">
        <v>2479</v>
      </c>
      <c r="N36" s="59">
        <v>1214</v>
      </c>
      <c r="O36" s="59">
        <v>102</v>
      </c>
      <c r="P36" s="59">
        <v>243</v>
      </c>
      <c r="Q36" s="59">
        <v>28</v>
      </c>
      <c r="R36" s="59">
        <v>182</v>
      </c>
      <c r="S36" s="59">
        <v>0</v>
      </c>
      <c r="T36" s="59">
        <f t="shared" si="8"/>
        <v>4766</v>
      </c>
      <c r="U36" s="59">
        <v>0</v>
      </c>
      <c r="V36" s="60">
        <v>0</v>
      </c>
      <c r="W36" s="59">
        <v>0</v>
      </c>
      <c r="X36" s="59">
        <v>0</v>
      </c>
      <c r="Y36" s="59">
        <v>0</v>
      </c>
      <c r="Z36" s="60">
        <v>0</v>
      </c>
      <c r="AA36" s="57">
        <f>Z36+V36+J36+T36</f>
        <v>5428</v>
      </c>
    </row>
    <row r="37" spans="1:27" x14ac:dyDescent="0.35">
      <c r="A37" s="56" t="s">
        <v>22</v>
      </c>
      <c r="B37" s="59">
        <v>13</v>
      </c>
      <c r="C37" s="59">
        <v>13</v>
      </c>
      <c r="D37" s="59">
        <v>86</v>
      </c>
      <c r="E37" s="59">
        <v>6</v>
      </c>
      <c r="F37" s="59">
        <v>50</v>
      </c>
      <c r="G37" s="59">
        <v>2</v>
      </c>
      <c r="H37" s="59">
        <v>1</v>
      </c>
      <c r="I37" s="59">
        <v>0</v>
      </c>
      <c r="J37" s="60">
        <f t="shared" si="9"/>
        <v>171</v>
      </c>
      <c r="K37" s="59">
        <f>79+4</f>
        <v>83</v>
      </c>
      <c r="L37" s="59">
        <f>32+3</f>
        <v>35</v>
      </c>
      <c r="M37" s="59">
        <v>1411</v>
      </c>
      <c r="N37" s="59">
        <v>305</v>
      </c>
      <c r="O37" s="59">
        <v>180</v>
      </c>
      <c r="P37" s="59">
        <v>15</v>
      </c>
      <c r="Q37" s="59">
        <v>9</v>
      </c>
      <c r="R37" s="59">
        <v>63</v>
      </c>
      <c r="S37" s="59">
        <v>1</v>
      </c>
      <c r="T37" s="59">
        <f t="shared" si="8"/>
        <v>2102</v>
      </c>
      <c r="U37" s="59">
        <v>0</v>
      </c>
      <c r="V37" s="60">
        <v>0</v>
      </c>
      <c r="W37" s="59">
        <v>0</v>
      </c>
      <c r="X37" s="59">
        <v>0</v>
      </c>
      <c r="Y37" s="59">
        <v>0</v>
      </c>
      <c r="Z37" s="60">
        <v>0</v>
      </c>
      <c r="AA37" s="57">
        <f>Z37+V37+J37+T37</f>
        <v>2273</v>
      </c>
    </row>
    <row r="38" spans="1:27" x14ac:dyDescent="0.35">
      <c r="A38" s="50" t="s">
        <v>26</v>
      </c>
      <c r="B38" s="58">
        <v>1293</v>
      </c>
      <c r="C38" s="58">
        <v>279</v>
      </c>
      <c r="D38" s="58">
        <v>2895</v>
      </c>
      <c r="E38" s="58">
        <v>1431</v>
      </c>
      <c r="F38" s="58">
        <v>702</v>
      </c>
      <c r="G38" s="58">
        <v>132</v>
      </c>
      <c r="H38" s="58">
        <v>360</v>
      </c>
      <c r="I38" s="58">
        <v>26</v>
      </c>
      <c r="J38" s="61">
        <f>SUM(B38:I38)</f>
        <v>7118</v>
      </c>
      <c r="K38" s="58">
        <v>10802</v>
      </c>
      <c r="L38" s="58">
        <v>1609</v>
      </c>
      <c r="M38" s="58">
        <v>63974</v>
      </c>
      <c r="N38" s="58">
        <v>9798</v>
      </c>
      <c r="O38" s="58">
        <v>4851</v>
      </c>
      <c r="P38" s="58">
        <v>2162</v>
      </c>
      <c r="Q38" s="58">
        <v>362</v>
      </c>
      <c r="R38" s="58">
        <v>3000</v>
      </c>
      <c r="S38" s="58">
        <v>75</v>
      </c>
      <c r="T38" s="58">
        <f t="shared" si="8"/>
        <v>96633</v>
      </c>
      <c r="U38" s="58">
        <v>37</v>
      </c>
      <c r="V38" s="58">
        <v>37</v>
      </c>
      <c r="W38" s="58">
        <v>25</v>
      </c>
      <c r="X38" s="58">
        <v>0</v>
      </c>
      <c r="Y38" s="58">
        <v>1</v>
      </c>
      <c r="Z38" s="58">
        <f>SUM(W38:Y38)</f>
        <v>26</v>
      </c>
      <c r="AA38" s="58">
        <f>J38+T38+Z38+V38</f>
        <v>103814</v>
      </c>
    </row>
    <row r="39" spans="1:27" x14ac:dyDescent="0.35">
      <c r="A39" s="53" t="s">
        <v>30</v>
      </c>
      <c r="B39" s="62">
        <v>573</v>
      </c>
      <c r="C39" s="62">
        <v>47</v>
      </c>
      <c r="D39" s="62">
        <v>1603</v>
      </c>
      <c r="E39" s="62">
        <v>451</v>
      </c>
      <c r="F39" s="62">
        <v>506</v>
      </c>
      <c r="G39" s="62">
        <v>66</v>
      </c>
      <c r="H39" s="62">
        <v>151</v>
      </c>
      <c r="I39" s="62">
        <v>20</v>
      </c>
      <c r="J39" s="63">
        <f>SUM(B39:I39)</f>
        <v>3417</v>
      </c>
      <c r="K39" s="62">
        <v>2761</v>
      </c>
      <c r="L39" s="62">
        <v>447</v>
      </c>
      <c r="M39" s="62">
        <v>37755</v>
      </c>
      <c r="N39" s="62">
        <v>3505</v>
      </c>
      <c r="O39" s="62">
        <v>3121</v>
      </c>
      <c r="P39" s="62">
        <v>1705</v>
      </c>
      <c r="Q39" s="62">
        <v>112</v>
      </c>
      <c r="R39" s="62">
        <v>2441</v>
      </c>
      <c r="S39" s="62">
        <v>62</v>
      </c>
      <c r="T39" s="62">
        <f t="shared" si="8"/>
        <v>51909</v>
      </c>
      <c r="U39" s="62">
        <v>37</v>
      </c>
      <c r="V39" s="62">
        <v>37</v>
      </c>
      <c r="W39" s="64">
        <v>25</v>
      </c>
      <c r="X39" s="62">
        <v>0</v>
      </c>
      <c r="Y39" s="65">
        <v>1</v>
      </c>
      <c r="Z39" s="62">
        <f t="shared" ref="Z39:Z43" si="10">SUM(W39:Y39)</f>
        <v>26</v>
      </c>
      <c r="AA39" s="58">
        <f>J39+T39+V39+Z39</f>
        <v>55389</v>
      </c>
    </row>
    <row r="40" spans="1:27" x14ac:dyDescent="0.35">
      <c r="A40" s="54" t="s">
        <v>31</v>
      </c>
      <c r="B40" s="62">
        <v>583</v>
      </c>
      <c r="C40" s="62">
        <v>160</v>
      </c>
      <c r="D40" s="62">
        <v>795</v>
      </c>
      <c r="E40" s="62">
        <v>636</v>
      </c>
      <c r="F40" s="62">
        <v>15</v>
      </c>
      <c r="G40" s="62">
        <v>23</v>
      </c>
      <c r="H40" s="62">
        <v>79</v>
      </c>
      <c r="I40" s="62">
        <v>6</v>
      </c>
      <c r="J40" s="63">
        <f>SUM(B40:I40)</f>
        <v>2297</v>
      </c>
      <c r="K40" s="63">
        <v>7002</v>
      </c>
      <c r="L40" s="62">
        <v>928</v>
      </c>
      <c r="M40" s="62">
        <v>19142</v>
      </c>
      <c r="N40" s="62">
        <v>3620</v>
      </c>
      <c r="O40" s="63">
        <v>973</v>
      </c>
      <c r="P40" s="63">
        <v>70</v>
      </c>
      <c r="Q40" s="63">
        <v>167</v>
      </c>
      <c r="R40" s="62">
        <v>1553</v>
      </c>
      <c r="S40" s="62">
        <v>8</v>
      </c>
      <c r="T40" s="62">
        <f t="shared" si="8"/>
        <v>33463</v>
      </c>
      <c r="U40" s="66">
        <v>0</v>
      </c>
      <c r="V40" s="66">
        <v>0</v>
      </c>
      <c r="W40" s="67">
        <v>0</v>
      </c>
      <c r="X40" s="62">
        <v>0</v>
      </c>
      <c r="Y40" s="68">
        <v>0</v>
      </c>
      <c r="Z40" s="62">
        <f t="shared" si="10"/>
        <v>0</v>
      </c>
      <c r="AA40" s="58">
        <f>J40+T40+Z40+V40</f>
        <v>35760</v>
      </c>
    </row>
    <row r="41" spans="1:27" x14ac:dyDescent="0.35">
      <c r="A41" s="55" t="s">
        <v>32</v>
      </c>
      <c r="B41" s="62">
        <v>73</v>
      </c>
      <c r="C41" s="62">
        <v>23</v>
      </c>
      <c r="D41" s="62">
        <v>207</v>
      </c>
      <c r="E41" s="62">
        <v>113</v>
      </c>
      <c r="F41" s="62">
        <v>68</v>
      </c>
      <c r="G41" s="62">
        <v>8</v>
      </c>
      <c r="H41" s="62">
        <v>94</v>
      </c>
      <c r="I41" s="66">
        <v>0</v>
      </c>
      <c r="J41" s="63">
        <f t="shared" ref="J41:J43" si="11">SUM(B41:I41)</f>
        <v>586</v>
      </c>
      <c r="K41" s="62">
        <v>511</v>
      </c>
      <c r="L41" s="62">
        <v>151</v>
      </c>
      <c r="M41" s="62">
        <v>3517</v>
      </c>
      <c r="N41" s="62">
        <v>1158</v>
      </c>
      <c r="O41" s="62">
        <v>504</v>
      </c>
      <c r="P41" s="62">
        <v>128</v>
      </c>
      <c r="Q41" s="62">
        <v>45</v>
      </c>
      <c r="R41" s="62">
        <v>161</v>
      </c>
      <c r="S41" s="62">
        <v>4</v>
      </c>
      <c r="T41" s="62">
        <f t="shared" si="8"/>
        <v>6179</v>
      </c>
      <c r="U41" s="66">
        <v>0</v>
      </c>
      <c r="V41" s="66">
        <v>0</v>
      </c>
      <c r="W41" s="66">
        <v>0</v>
      </c>
      <c r="X41" s="62">
        <v>0</v>
      </c>
      <c r="Y41" s="68">
        <v>0</v>
      </c>
      <c r="Z41" s="62">
        <f t="shared" si="10"/>
        <v>0</v>
      </c>
      <c r="AA41" s="58">
        <f>J41+T41+Z41+V41</f>
        <v>6765</v>
      </c>
    </row>
    <row r="42" spans="1:27" ht="18" customHeight="1" x14ac:dyDescent="0.35">
      <c r="A42" s="55" t="s">
        <v>33</v>
      </c>
      <c r="B42" s="62">
        <v>58</v>
      </c>
      <c r="C42" s="62">
        <v>37</v>
      </c>
      <c r="D42" s="62">
        <v>211</v>
      </c>
      <c r="E42" s="62">
        <v>228</v>
      </c>
      <c r="F42" s="62">
        <v>64</v>
      </c>
      <c r="G42" s="62">
        <v>33</v>
      </c>
      <c r="H42" s="62">
        <v>36</v>
      </c>
      <c r="I42" s="66">
        <v>0</v>
      </c>
      <c r="J42" s="63">
        <f t="shared" si="11"/>
        <v>667</v>
      </c>
      <c r="K42" s="62">
        <v>451</v>
      </c>
      <c r="L42" s="62">
        <v>50</v>
      </c>
      <c r="M42" s="62">
        <v>2358</v>
      </c>
      <c r="N42" s="62">
        <v>1236</v>
      </c>
      <c r="O42" s="62">
        <v>95</v>
      </c>
      <c r="P42" s="62">
        <v>245</v>
      </c>
      <c r="Q42" s="62">
        <v>29</v>
      </c>
      <c r="R42" s="62">
        <v>174</v>
      </c>
      <c r="S42" s="66">
        <v>0</v>
      </c>
      <c r="T42" s="62">
        <f t="shared" si="8"/>
        <v>4638</v>
      </c>
      <c r="U42" s="66">
        <v>0</v>
      </c>
      <c r="V42" s="66">
        <v>0</v>
      </c>
      <c r="W42" s="66">
        <v>0</v>
      </c>
      <c r="X42" s="62">
        <v>0</v>
      </c>
      <c r="Y42" s="68">
        <v>0</v>
      </c>
      <c r="Z42" s="62">
        <f t="shared" si="10"/>
        <v>0</v>
      </c>
      <c r="AA42" s="58">
        <f>J42+T42+Z42+V42</f>
        <v>5305</v>
      </c>
    </row>
    <row r="43" spans="1:27" x14ac:dyDescent="0.35">
      <c r="A43" s="56" t="s">
        <v>22</v>
      </c>
      <c r="B43" s="62">
        <v>6</v>
      </c>
      <c r="C43" s="62">
        <v>12</v>
      </c>
      <c r="D43" s="62">
        <v>79</v>
      </c>
      <c r="E43" s="62">
        <v>3</v>
      </c>
      <c r="F43" s="62">
        <v>49</v>
      </c>
      <c r="G43" s="62">
        <v>2</v>
      </c>
      <c r="H43" s="69">
        <v>0</v>
      </c>
      <c r="I43" s="66">
        <v>0</v>
      </c>
      <c r="J43" s="63">
        <f t="shared" si="11"/>
        <v>151</v>
      </c>
      <c r="K43" s="62">
        <v>77</v>
      </c>
      <c r="L43" s="62">
        <v>33</v>
      </c>
      <c r="M43" s="62">
        <v>1202</v>
      </c>
      <c r="N43" s="62">
        <v>279</v>
      </c>
      <c r="O43" s="62">
        <v>158</v>
      </c>
      <c r="P43" s="62">
        <v>14</v>
      </c>
      <c r="Q43" s="62">
        <v>9</v>
      </c>
      <c r="R43" s="62">
        <v>61</v>
      </c>
      <c r="S43" s="66">
        <v>1</v>
      </c>
      <c r="T43" s="62">
        <f t="shared" si="8"/>
        <v>1834</v>
      </c>
      <c r="U43" s="66">
        <v>0</v>
      </c>
      <c r="V43" s="66">
        <v>0</v>
      </c>
      <c r="W43" s="66">
        <v>0</v>
      </c>
      <c r="X43" s="62">
        <v>0</v>
      </c>
      <c r="Y43" s="68">
        <v>0</v>
      </c>
      <c r="Z43" s="62">
        <f t="shared" si="10"/>
        <v>0</v>
      </c>
      <c r="AA43" s="58">
        <f>J43+T43+Z43+V43</f>
        <v>1985</v>
      </c>
    </row>
    <row r="44" spans="1:27" x14ac:dyDescent="0.35">
      <c r="A44" s="50" t="s">
        <v>25</v>
      </c>
      <c r="B44" s="58">
        <f t="shared" ref="B44:AA44" si="12">B45+B46+B47+B48+B49</f>
        <v>1264</v>
      </c>
      <c r="C44" s="58">
        <f t="shared" si="12"/>
        <v>280</v>
      </c>
      <c r="D44" s="58">
        <f t="shared" si="12"/>
        <v>2872</v>
      </c>
      <c r="E44" s="58">
        <f t="shared" si="12"/>
        <v>1432</v>
      </c>
      <c r="F44" s="58">
        <f t="shared" si="12"/>
        <v>692</v>
      </c>
      <c r="G44" s="58">
        <f t="shared" si="12"/>
        <v>127</v>
      </c>
      <c r="H44" s="58">
        <f t="shared" si="12"/>
        <v>346</v>
      </c>
      <c r="I44" s="58">
        <f t="shared" si="12"/>
        <v>26</v>
      </c>
      <c r="J44" s="58">
        <f t="shared" si="12"/>
        <v>7039</v>
      </c>
      <c r="K44" s="58">
        <f t="shared" si="12"/>
        <v>9708</v>
      </c>
      <c r="L44" s="58">
        <f t="shared" si="12"/>
        <v>1504</v>
      </c>
      <c r="M44" s="58">
        <f t="shared" si="12"/>
        <v>59225</v>
      </c>
      <c r="N44" s="58">
        <f t="shared" si="12"/>
        <v>9047</v>
      </c>
      <c r="O44" s="58">
        <f t="shared" si="12"/>
        <v>4518</v>
      </c>
      <c r="P44" s="58">
        <f t="shared" si="12"/>
        <v>1933</v>
      </c>
      <c r="Q44" s="58">
        <f t="shared" si="12"/>
        <v>351</v>
      </c>
      <c r="R44" s="58">
        <f t="shared" si="12"/>
        <v>2853</v>
      </c>
      <c r="S44" s="58">
        <f t="shared" si="12"/>
        <v>67</v>
      </c>
      <c r="T44" s="58">
        <f t="shared" si="12"/>
        <v>89206</v>
      </c>
      <c r="U44" s="58">
        <f t="shared" si="12"/>
        <v>37</v>
      </c>
      <c r="V44" s="58">
        <f t="shared" si="12"/>
        <v>37</v>
      </c>
      <c r="W44" s="58">
        <f t="shared" si="12"/>
        <v>24</v>
      </c>
      <c r="X44" s="70" t="s">
        <v>17</v>
      </c>
      <c r="Y44" s="58">
        <f t="shared" si="12"/>
        <v>1</v>
      </c>
      <c r="Z44" s="58">
        <f t="shared" si="12"/>
        <v>25</v>
      </c>
      <c r="AA44" s="58">
        <f t="shared" si="12"/>
        <v>96307</v>
      </c>
    </row>
    <row r="45" spans="1:27" x14ac:dyDescent="0.35">
      <c r="A45" s="53" t="s">
        <v>30</v>
      </c>
      <c r="B45" s="62">
        <v>570</v>
      </c>
      <c r="C45" s="62">
        <v>51</v>
      </c>
      <c r="D45" s="62">
        <v>1585</v>
      </c>
      <c r="E45" s="62">
        <v>461</v>
      </c>
      <c r="F45" s="62">
        <v>505</v>
      </c>
      <c r="G45" s="62">
        <v>65</v>
      </c>
      <c r="H45" s="62">
        <v>149</v>
      </c>
      <c r="I45" s="62">
        <v>19</v>
      </c>
      <c r="J45" s="62">
        <f t="shared" ref="J45:J49" si="13">SUM(B45:I45)</f>
        <v>3405</v>
      </c>
      <c r="K45" s="62">
        <v>2601</v>
      </c>
      <c r="L45" s="62">
        <v>409</v>
      </c>
      <c r="M45" s="62">
        <v>34840</v>
      </c>
      <c r="N45" s="62">
        <v>3076</v>
      </c>
      <c r="O45" s="62">
        <v>2940</v>
      </c>
      <c r="P45" s="62">
        <v>1483</v>
      </c>
      <c r="Q45" s="62">
        <v>109</v>
      </c>
      <c r="R45" s="62">
        <v>991</v>
      </c>
      <c r="S45" s="62">
        <v>56</v>
      </c>
      <c r="T45" s="62">
        <f>SUM(K45:S45)</f>
        <v>46505</v>
      </c>
      <c r="U45" s="62">
        <v>37</v>
      </c>
      <c r="V45" s="62">
        <v>37</v>
      </c>
      <c r="W45" s="64">
        <v>24</v>
      </c>
      <c r="X45" s="68" t="s">
        <v>17</v>
      </c>
      <c r="Y45" s="65">
        <v>1</v>
      </c>
      <c r="Z45" s="64">
        <v>25</v>
      </c>
      <c r="AA45" s="71">
        <v>49972</v>
      </c>
    </row>
    <row r="46" spans="1:27" x14ac:dyDescent="0.35">
      <c r="A46" s="54" t="s">
        <v>31</v>
      </c>
      <c r="B46" s="62">
        <v>564</v>
      </c>
      <c r="C46" s="62">
        <v>159</v>
      </c>
      <c r="D46" s="62">
        <v>790</v>
      </c>
      <c r="E46" s="62">
        <v>626</v>
      </c>
      <c r="F46" s="62">
        <v>15</v>
      </c>
      <c r="G46" s="62">
        <v>21</v>
      </c>
      <c r="H46" s="62">
        <v>65</v>
      </c>
      <c r="I46" s="62">
        <v>7</v>
      </c>
      <c r="J46" s="62">
        <f t="shared" si="13"/>
        <v>2247</v>
      </c>
      <c r="K46" s="63">
        <v>6179</v>
      </c>
      <c r="L46" s="62">
        <v>886</v>
      </c>
      <c r="M46" s="62">
        <v>18041</v>
      </c>
      <c r="N46" s="62">
        <v>3400</v>
      </c>
      <c r="O46" s="63">
        <v>947</v>
      </c>
      <c r="P46" s="63">
        <v>70</v>
      </c>
      <c r="Q46" s="63">
        <v>165</v>
      </c>
      <c r="R46" s="62">
        <v>1499</v>
      </c>
      <c r="S46" s="62">
        <v>7</v>
      </c>
      <c r="T46" s="62">
        <f>SUM(K46:S46)</f>
        <v>31194</v>
      </c>
      <c r="U46" s="66" t="s">
        <v>17</v>
      </c>
      <c r="V46" s="66" t="s">
        <v>17</v>
      </c>
      <c r="W46" s="67" t="s">
        <v>17</v>
      </c>
      <c r="X46" s="68" t="s">
        <v>17</v>
      </c>
      <c r="Y46" s="68" t="s">
        <v>17</v>
      </c>
      <c r="Z46" s="67" t="s">
        <v>17</v>
      </c>
      <c r="AA46" s="71">
        <v>33441</v>
      </c>
    </row>
    <row r="47" spans="1:27" x14ac:dyDescent="0.35">
      <c r="A47" s="55" t="s">
        <v>32</v>
      </c>
      <c r="B47" s="62">
        <v>72</v>
      </c>
      <c r="C47" s="62">
        <v>20</v>
      </c>
      <c r="D47" s="62">
        <v>208</v>
      </c>
      <c r="E47" s="62">
        <v>112</v>
      </c>
      <c r="F47" s="62">
        <v>66</v>
      </c>
      <c r="G47" s="62">
        <v>7</v>
      </c>
      <c r="H47" s="62">
        <v>93</v>
      </c>
      <c r="I47" s="66" t="s">
        <v>17</v>
      </c>
      <c r="J47" s="62">
        <f t="shared" si="13"/>
        <v>578</v>
      </c>
      <c r="K47" s="62">
        <v>431</v>
      </c>
      <c r="L47" s="62">
        <v>135</v>
      </c>
      <c r="M47" s="62">
        <v>3132</v>
      </c>
      <c r="N47" s="62">
        <v>1112</v>
      </c>
      <c r="O47" s="62">
        <v>425</v>
      </c>
      <c r="P47" s="62">
        <v>124</v>
      </c>
      <c r="Q47" s="62">
        <v>40</v>
      </c>
      <c r="R47" s="62">
        <v>150</v>
      </c>
      <c r="S47" s="62">
        <v>4</v>
      </c>
      <c r="T47" s="62">
        <f>SUM(K47:S47)</f>
        <v>5553</v>
      </c>
      <c r="U47" s="66" t="s">
        <v>17</v>
      </c>
      <c r="V47" s="66" t="s">
        <v>17</v>
      </c>
      <c r="W47" s="66" t="s">
        <v>17</v>
      </c>
      <c r="X47" s="68" t="s">
        <v>17</v>
      </c>
      <c r="Y47" s="68" t="s">
        <v>17</v>
      </c>
      <c r="Z47" s="66" t="s">
        <v>17</v>
      </c>
      <c r="AA47" s="71">
        <v>6131</v>
      </c>
    </row>
    <row r="48" spans="1:27" x14ac:dyDescent="0.35">
      <c r="A48" s="55" t="s">
        <v>33</v>
      </c>
      <c r="B48" s="62">
        <v>52</v>
      </c>
      <c r="C48" s="62">
        <v>38</v>
      </c>
      <c r="D48" s="62">
        <v>212</v>
      </c>
      <c r="E48" s="62">
        <v>230</v>
      </c>
      <c r="F48" s="62">
        <v>61</v>
      </c>
      <c r="G48" s="62">
        <v>32</v>
      </c>
      <c r="H48" s="62">
        <v>39</v>
      </c>
      <c r="I48" s="66" t="s">
        <v>17</v>
      </c>
      <c r="J48" s="62">
        <f t="shared" si="13"/>
        <v>664</v>
      </c>
      <c r="K48" s="62">
        <v>427</v>
      </c>
      <c r="L48" s="62">
        <v>49</v>
      </c>
      <c r="M48" s="62">
        <v>2229</v>
      </c>
      <c r="N48" s="62">
        <v>1218</v>
      </c>
      <c r="O48" s="62">
        <v>77</v>
      </c>
      <c r="P48" s="62">
        <v>245</v>
      </c>
      <c r="Q48" s="62">
        <v>29</v>
      </c>
      <c r="R48" s="62">
        <v>155</v>
      </c>
      <c r="S48" s="66" t="s">
        <v>17</v>
      </c>
      <c r="T48" s="62">
        <f>SUM(K48:S48)</f>
        <v>4429</v>
      </c>
      <c r="U48" s="66" t="s">
        <v>17</v>
      </c>
      <c r="V48" s="66" t="s">
        <v>17</v>
      </c>
      <c r="W48" s="66" t="s">
        <v>17</v>
      </c>
      <c r="X48" s="68" t="s">
        <v>17</v>
      </c>
      <c r="Y48" s="68" t="s">
        <v>17</v>
      </c>
      <c r="Z48" s="66" t="s">
        <v>17</v>
      </c>
      <c r="AA48" s="71">
        <v>5093</v>
      </c>
    </row>
    <row r="49" spans="1:27" x14ac:dyDescent="0.35">
      <c r="A49" s="56" t="s">
        <v>22</v>
      </c>
      <c r="B49" s="62">
        <v>6</v>
      </c>
      <c r="C49" s="62">
        <v>12</v>
      </c>
      <c r="D49" s="62">
        <v>77</v>
      </c>
      <c r="E49" s="62">
        <v>3</v>
      </c>
      <c r="F49" s="62">
        <v>45</v>
      </c>
      <c r="G49" s="62">
        <v>2</v>
      </c>
      <c r="H49" s="69" t="s">
        <v>17</v>
      </c>
      <c r="I49" s="66" t="s">
        <v>17</v>
      </c>
      <c r="J49" s="62">
        <f t="shared" si="13"/>
        <v>145</v>
      </c>
      <c r="K49" s="62">
        <v>70</v>
      </c>
      <c r="L49" s="62">
        <v>25</v>
      </c>
      <c r="M49" s="62">
        <v>983</v>
      </c>
      <c r="N49" s="62">
        <v>241</v>
      </c>
      <c r="O49" s="62">
        <v>129</v>
      </c>
      <c r="P49" s="62">
        <v>11</v>
      </c>
      <c r="Q49" s="62">
        <v>8</v>
      </c>
      <c r="R49" s="62">
        <v>58</v>
      </c>
      <c r="S49" s="66" t="s">
        <v>17</v>
      </c>
      <c r="T49" s="62">
        <f>SUM(K49:S49)</f>
        <v>1525</v>
      </c>
      <c r="U49" s="66" t="s">
        <v>17</v>
      </c>
      <c r="V49" s="66" t="s">
        <v>17</v>
      </c>
      <c r="W49" s="66" t="s">
        <v>17</v>
      </c>
      <c r="X49" s="68" t="s">
        <v>17</v>
      </c>
      <c r="Y49" s="68" t="s">
        <v>17</v>
      </c>
      <c r="Z49" s="66" t="s">
        <v>17</v>
      </c>
      <c r="AA49" s="71">
        <v>1670</v>
      </c>
    </row>
    <row r="50" spans="1:27" x14ac:dyDescent="0.35">
      <c r="A50" s="51" t="s">
        <v>24</v>
      </c>
      <c r="B50" s="58">
        <f>B51+B52+B53+B54+B55</f>
        <v>1250</v>
      </c>
      <c r="C50" s="58">
        <f>C51+C52+C53+C54+C55</f>
        <v>266</v>
      </c>
      <c r="D50" s="58">
        <f t="shared" ref="D50:S50" si="14">D51+D52+D53+D54+D55</f>
        <v>2795</v>
      </c>
      <c r="E50" s="58">
        <f t="shared" si="14"/>
        <v>1415</v>
      </c>
      <c r="F50" s="58">
        <f t="shared" si="14"/>
        <v>451</v>
      </c>
      <c r="G50" s="58">
        <f t="shared" si="14"/>
        <v>125</v>
      </c>
      <c r="H50" s="58">
        <f t="shared" si="14"/>
        <v>320</v>
      </c>
      <c r="I50" s="58">
        <f t="shared" si="14"/>
        <v>26</v>
      </c>
      <c r="J50" s="58">
        <f t="shared" si="14"/>
        <v>6648</v>
      </c>
      <c r="K50" s="58">
        <f t="shared" si="14"/>
        <v>8582</v>
      </c>
      <c r="L50" s="58">
        <f t="shared" si="14"/>
        <v>1391</v>
      </c>
      <c r="M50" s="58">
        <f t="shared" si="14"/>
        <v>54215</v>
      </c>
      <c r="N50" s="58">
        <f t="shared" si="14"/>
        <v>8451</v>
      </c>
      <c r="O50" s="58">
        <f t="shared" si="14"/>
        <v>4283</v>
      </c>
      <c r="P50" s="58">
        <f t="shared" si="14"/>
        <v>1681</v>
      </c>
      <c r="Q50" s="58">
        <f t="shared" si="14"/>
        <v>321</v>
      </c>
      <c r="R50" s="58">
        <f t="shared" si="14"/>
        <v>2514</v>
      </c>
      <c r="S50" s="58">
        <f t="shared" si="14"/>
        <v>66</v>
      </c>
      <c r="T50" s="58">
        <f>T51+T52+T53+T54+T55</f>
        <v>81504</v>
      </c>
      <c r="U50" s="58">
        <f>U51+U52+U53+U54+U55</f>
        <v>46</v>
      </c>
      <c r="V50" s="58">
        <f t="shared" ref="V50:AA50" si="15">V51+V52+V53+V54+V55</f>
        <v>46</v>
      </c>
      <c r="W50" s="58">
        <f t="shared" si="15"/>
        <v>28</v>
      </c>
      <c r="X50" s="70" t="s">
        <v>17</v>
      </c>
      <c r="Y50" s="58">
        <f t="shared" si="15"/>
        <v>1</v>
      </c>
      <c r="Z50" s="58">
        <f t="shared" si="15"/>
        <v>29</v>
      </c>
      <c r="AA50" s="58">
        <f t="shared" si="15"/>
        <v>88227</v>
      </c>
    </row>
    <row r="51" spans="1:27" x14ac:dyDescent="0.35">
      <c r="A51" s="53" t="s">
        <v>30</v>
      </c>
      <c r="B51" s="62">
        <v>567</v>
      </c>
      <c r="C51" s="62">
        <v>45</v>
      </c>
      <c r="D51" s="62">
        <v>1519</v>
      </c>
      <c r="E51" s="62">
        <v>458</v>
      </c>
      <c r="F51" s="62">
        <v>317</v>
      </c>
      <c r="G51" s="62">
        <v>65</v>
      </c>
      <c r="H51" s="62">
        <v>143</v>
      </c>
      <c r="I51" s="62">
        <v>19</v>
      </c>
      <c r="J51" s="62">
        <f>SUM(B51:I51)</f>
        <v>3133</v>
      </c>
      <c r="K51" s="62">
        <v>2349</v>
      </c>
      <c r="L51" s="62">
        <v>372</v>
      </c>
      <c r="M51" s="62">
        <v>31873</v>
      </c>
      <c r="N51" s="62">
        <v>2765</v>
      </c>
      <c r="O51" s="62">
        <v>2841</v>
      </c>
      <c r="P51" s="62">
        <v>1236</v>
      </c>
      <c r="Q51" s="62">
        <v>93</v>
      </c>
      <c r="R51" s="62">
        <v>829</v>
      </c>
      <c r="S51" s="62">
        <v>56</v>
      </c>
      <c r="T51" s="62">
        <f t="shared" ref="T51:T61" si="16">SUM(K51:S51)</f>
        <v>42414</v>
      </c>
      <c r="U51" s="62">
        <v>46</v>
      </c>
      <c r="V51" s="62">
        <v>46</v>
      </c>
      <c r="W51" s="64">
        <v>28</v>
      </c>
      <c r="X51" s="68" t="s">
        <v>17</v>
      </c>
      <c r="Y51" s="65">
        <v>1</v>
      </c>
      <c r="Z51" s="64">
        <f>SUM(W51:Y51)</f>
        <v>29</v>
      </c>
      <c r="AA51" s="71">
        <f>Z51+V51+T51+J51</f>
        <v>45622</v>
      </c>
    </row>
    <row r="52" spans="1:27" x14ac:dyDescent="0.35">
      <c r="A52" s="54" t="s">
        <v>31</v>
      </c>
      <c r="B52" s="62">
        <v>557</v>
      </c>
      <c r="C52" s="62">
        <v>154</v>
      </c>
      <c r="D52" s="62">
        <v>780</v>
      </c>
      <c r="E52" s="62">
        <v>610</v>
      </c>
      <c r="F52" s="62">
        <v>15</v>
      </c>
      <c r="G52" s="62">
        <v>20</v>
      </c>
      <c r="H52" s="62">
        <v>65</v>
      </c>
      <c r="I52" s="62">
        <v>7</v>
      </c>
      <c r="J52" s="62">
        <f>SUM(B52:I52)</f>
        <v>2208</v>
      </c>
      <c r="K52" s="63">
        <v>5426</v>
      </c>
      <c r="L52" s="62">
        <v>838</v>
      </c>
      <c r="M52" s="62">
        <v>16901</v>
      </c>
      <c r="N52" s="62">
        <v>3202</v>
      </c>
      <c r="O52" s="63">
        <v>1002</v>
      </c>
      <c r="P52" s="63">
        <v>69</v>
      </c>
      <c r="Q52" s="63">
        <v>158</v>
      </c>
      <c r="R52" s="62">
        <v>1408</v>
      </c>
      <c r="S52" s="62">
        <v>6</v>
      </c>
      <c r="T52" s="62">
        <f t="shared" si="16"/>
        <v>29010</v>
      </c>
      <c r="U52" s="66" t="s">
        <v>17</v>
      </c>
      <c r="V52" s="66" t="s">
        <v>17</v>
      </c>
      <c r="W52" s="67" t="s">
        <v>17</v>
      </c>
      <c r="X52" s="68" t="s">
        <v>17</v>
      </c>
      <c r="Y52" s="68" t="s">
        <v>17</v>
      </c>
      <c r="Z52" s="67" t="s">
        <v>17</v>
      </c>
      <c r="AA52" s="71">
        <f>Z52+V52+T52+J52</f>
        <v>31218</v>
      </c>
    </row>
    <row r="53" spans="1:27" x14ac:dyDescent="0.35">
      <c r="A53" s="55" t="s">
        <v>32</v>
      </c>
      <c r="B53" s="62">
        <v>70</v>
      </c>
      <c r="C53" s="62">
        <v>20</v>
      </c>
      <c r="D53" s="62">
        <v>210</v>
      </c>
      <c r="E53" s="62">
        <v>114</v>
      </c>
      <c r="F53" s="62">
        <v>59</v>
      </c>
      <c r="G53" s="62">
        <v>7</v>
      </c>
      <c r="H53" s="62">
        <v>72</v>
      </c>
      <c r="I53" s="62">
        <v>0</v>
      </c>
      <c r="J53" s="62">
        <f>SUM(B53:I53)</f>
        <v>552</v>
      </c>
      <c r="K53" s="62">
        <v>355</v>
      </c>
      <c r="L53" s="62">
        <v>118</v>
      </c>
      <c r="M53" s="62">
        <v>2657</v>
      </c>
      <c r="N53" s="62">
        <v>1068</v>
      </c>
      <c r="O53" s="62">
        <v>325</v>
      </c>
      <c r="P53" s="62">
        <v>121</v>
      </c>
      <c r="Q53" s="62">
        <v>34</v>
      </c>
      <c r="R53" s="62">
        <v>113</v>
      </c>
      <c r="S53" s="62">
        <v>4</v>
      </c>
      <c r="T53" s="62">
        <f t="shared" si="16"/>
        <v>4795</v>
      </c>
      <c r="U53" s="66" t="s">
        <v>17</v>
      </c>
      <c r="V53" s="66" t="s">
        <v>17</v>
      </c>
      <c r="W53" s="66" t="s">
        <v>17</v>
      </c>
      <c r="X53" s="68" t="s">
        <v>17</v>
      </c>
      <c r="Y53" s="68" t="s">
        <v>17</v>
      </c>
      <c r="Z53" s="66" t="s">
        <v>17</v>
      </c>
      <c r="AA53" s="71">
        <f>Z53+V53+T53+J53</f>
        <v>5347</v>
      </c>
    </row>
    <row r="54" spans="1:27" x14ac:dyDescent="0.35">
      <c r="A54" s="55" t="s">
        <v>33</v>
      </c>
      <c r="B54" s="62">
        <v>51</v>
      </c>
      <c r="C54" s="62">
        <v>37</v>
      </c>
      <c r="D54" s="62">
        <v>219</v>
      </c>
      <c r="E54" s="62">
        <v>232</v>
      </c>
      <c r="F54" s="62">
        <v>42</v>
      </c>
      <c r="G54" s="62">
        <v>31</v>
      </c>
      <c r="H54" s="62">
        <v>40</v>
      </c>
      <c r="I54" s="62">
        <v>0</v>
      </c>
      <c r="J54" s="62">
        <f>SUM(B54:I54)</f>
        <v>652</v>
      </c>
      <c r="K54" s="62">
        <v>400</v>
      </c>
      <c r="L54" s="62">
        <v>44</v>
      </c>
      <c r="M54" s="62">
        <v>2059</v>
      </c>
      <c r="N54" s="62">
        <v>1201</v>
      </c>
      <c r="O54" s="62">
        <v>47</v>
      </c>
      <c r="P54" s="62">
        <v>245</v>
      </c>
      <c r="Q54" s="62">
        <v>29</v>
      </c>
      <c r="R54" s="62">
        <v>116</v>
      </c>
      <c r="S54" s="62">
        <v>0</v>
      </c>
      <c r="T54" s="62">
        <f t="shared" si="16"/>
        <v>4141</v>
      </c>
      <c r="U54" s="66" t="s">
        <v>17</v>
      </c>
      <c r="V54" s="66" t="s">
        <v>17</v>
      </c>
      <c r="W54" s="66" t="s">
        <v>17</v>
      </c>
      <c r="X54" s="68" t="s">
        <v>17</v>
      </c>
      <c r="Y54" s="68" t="s">
        <v>17</v>
      </c>
      <c r="Z54" s="66" t="s">
        <v>17</v>
      </c>
      <c r="AA54" s="71">
        <f>Z54+V54+T54+J54</f>
        <v>4793</v>
      </c>
    </row>
    <row r="55" spans="1:27" x14ac:dyDescent="0.35">
      <c r="A55" s="56" t="s">
        <v>22</v>
      </c>
      <c r="B55" s="62">
        <v>5</v>
      </c>
      <c r="C55" s="62">
        <v>10</v>
      </c>
      <c r="D55" s="62">
        <v>67</v>
      </c>
      <c r="E55" s="62">
        <v>1</v>
      </c>
      <c r="F55" s="62">
        <v>18</v>
      </c>
      <c r="G55" s="62">
        <v>2</v>
      </c>
      <c r="H55" s="62">
        <v>0</v>
      </c>
      <c r="I55" s="62">
        <v>0</v>
      </c>
      <c r="J55" s="62">
        <f>SUM(B55:I55)</f>
        <v>103</v>
      </c>
      <c r="K55" s="62">
        <v>52</v>
      </c>
      <c r="L55" s="62">
        <v>19</v>
      </c>
      <c r="M55" s="62">
        <v>725</v>
      </c>
      <c r="N55" s="62">
        <v>215</v>
      </c>
      <c r="O55" s="62">
        <v>68</v>
      </c>
      <c r="P55" s="62">
        <v>10</v>
      </c>
      <c r="Q55" s="62">
        <v>7</v>
      </c>
      <c r="R55" s="62">
        <v>48</v>
      </c>
      <c r="S55" s="62">
        <v>0</v>
      </c>
      <c r="T55" s="62">
        <f t="shared" si="16"/>
        <v>1144</v>
      </c>
      <c r="U55" s="66" t="s">
        <v>17</v>
      </c>
      <c r="V55" s="66" t="s">
        <v>17</v>
      </c>
      <c r="W55" s="66" t="s">
        <v>17</v>
      </c>
      <c r="X55" s="68" t="s">
        <v>17</v>
      </c>
      <c r="Y55" s="68" t="s">
        <v>17</v>
      </c>
      <c r="Z55" s="66" t="s">
        <v>17</v>
      </c>
      <c r="AA55" s="71">
        <f>Z55+V55+T55+J55</f>
        <v>1247</v>
      </c>
    </row>
    <row r="56" spans="1:27" x14ac:dyDescent="0.35">
      <c r="A56" s="41">
        <v>2016</v>
      </c>
      <c r="B56" s="58">
        <v>1237</v>
      </c>
      <c r="C56" s="58">
        <v>259</v>
      </c>
      <c r="D56" s="58">
        <v>2654</v>
      </c>
      <c r="E56" s="58">
        <v>1417</v>
      </c>
      <c r="F56" s="58">
        <v>388</v>
      </c>
      <c r="G56" s="58">
        <v>119</v>
      </c>
      <c r="H56" s="58">
        <v>278</v>
      </c>
      <c r="I56" s="61">
        <v>29</v>
      </c>
      <c r="J56" s="61">
        <v>6381</v>
      </c>
      <c r="K56" s="58">
        <v>8243</v>
      </c>
      <c r="L56" s="58">
        <v>1346</v>
      </c>
      <c r="M56" s="58">
        <v>51541</v>
      </c>
      <c r="N56" s="58">
        <v>8223</v>
      </c>
      <c r="O56" s="72">
        <v>4222</v>
      </c>
      <c r="P56" s="58">
        <v>1556</v>
      </c>
      <c r="Q56" s="58">
        <v>302</v>
      </c>
      <c r="R56" s="58">
        <v>2317</v>
      </c>
      <c r="S56" s="61">
        <v>80</v>
      </c>
      <c r="T56" s="61">
        <f t="shared" si="16"/>
        <v>77830</v>
      </c>
      <c r="U56" s="71">
        <v>49</v>
      </c>
      <c r="V56" s="71">
        <v>49</v>
      </c>
      <c r="W56" s="71">
        <v>36</v>
      </c>
      <c r="X56" s="71">
        <v>1</v>
      </c>
      <c r="Y56" s="73" t="s">
        <v>20</v>
      </c>
      <c r="Z56" s="71">
        <v>37</v>
      </c>
      <c r="AA56" s="71">
        <f t="shared" ref="AA56:AA61" si="17">J56+T56+V56+Z56</f>
        <v>84297</v>
      </c>
    </row>
    <row r="57" spans="1:27" x14ac:dyDescent="0.35">
      <c r="A57" s="53" t="s">
        <v>30</v>
      </c>
      <c r="B57" s="62">
        <v>567</v>
      </c>
      <c r="C57" s="62">
        <v>43</v>
      </c>
      <c r="D57" s="62">
        <v>1418</v>
      </c>
      <c r="E57" s="62">
        <v>460</v>
      </c>
      <c r="F57" s="62">
        <v>302</v>
      </c>
      <c r="G57" s="62">
        <v>62</v>
      </c>
      <c r="H57" s="62">
        <v>138</v>
      </c>
      <c r="I57" s="62">
        <v>22</v>
      </c>
      <c r="J57" s="62">
        <f>SUM(B57:I57)</f>
        <v>3012</v>
      </c>
      <c r="K57" s="62">
        <v>2271</v>
      </c>
      <c r="L57" s="62">
        <v>357</v>
      </c>
      <c r="M57" s="62">
        <v>30416</v>
      </c>
      <c r="N57" s="62">
        <v>2656</v>
      </c>
      <c r="O57" s="62">
        <v>2826</v>
      </c>
      <c r="P57" s="62">
        <v>1116</v>
      </c>
      <c r="Q57" s="62">
        <v>87</v>
      </c>
      <c r="R57" s="62">
        <v>755</v>
      </c>
      <c r="S57" s="62">
        <v>70</v>
      </c>
      <c r="T57" s="62">
        <f t="shared" si="16"/>
        <v>40554</v>
      </c>
      <c r="U57" s="62">
        <v>49</v>
      </c>
      <c r="V57" s="62">
        <v>49</v>
      </c>
      <c r="W57" s="64">
        <v>36</v>
      </c>
      <c r="X57" s="65">
        <v>1</v>
      </c>
      <c r="Y57" s="64" t="s">
        <v>20</v>
      </c>
      <c r="Z57" s="64">
        <v>37</v>
      </c>
      <c r="AA57" s="71">
        <f t="shared" si="17"/>
        <v>43652</v>
      </c>
    </row>
    <row r="58" spans="1:27" x14ac:dyDescent="0.35">
      <c r="A58" s="54" t="s">
        <v>31</v>
      </c>
      <c r="B58" s="62">
        <v>547</v>
      </c>
      <c r="C58" s="62">
        <v>154</v>
      </c>
      <c r="D58" s="62">
        <v>757</v>
      </c>
      <c r="E58" s="62">
        <v>607</v>
      </c>
      <c r="F58" s="66" t="s">
        <v>17</v>
      </c>
      <c r="G58" s="62">
        <v>19</v>
      </c>
      <c r="H58" s="62">
        <v>58</v>
      </c>
      <c r="I58" s="62">
        <v>7</v>
      </c>
      <c r="J58" s="62">
        <f>SUM(B58:I58)</f>
        <v>2149</v>
      </c>
      <c r="K58" s="63">
        <v>5205</v>
      </c>
      <c r="L58" s="62">
        <v>823</v>
      </c>
      <c r="M58" s="62">
        <v>16205</v>
      </c>
      <c r="N58" s="62">
        <v>3115</v>
      </c>
      <c r="O58" s="62">
        <v>1015</v>
      </c>
      <c r="P58" s="63">
        <v>67</v>
      </c>
      <c r="Q58" s="63">
        <v>152</v>
      </c>
      <c r="R58" s="62">
        <v>1345</v>
      </c>
      <c r="S58" s="62">
        <v>6</v>
      </c>
      <c r="T58" s="62">
        <f t="shared" si="16"/>
        <v>27933</v>
      </c>
      <c r="U58" s="66" t="s">
        <v>17</v>
      </c>
      <c r="V58" s="66" t="s">
        <v>17</v>
      </c>
      <c r="W58" s="67" t="s">
        <v>17</v>
      </c>
      <c r="X58" s="68" t="s">
        <v>17</v>
      </c>
      <c r="Y58" s="64" t="s">
        <v>20</v>
      </c>
      <c r="Z58" s="67" t="s">
        <v>17</v>
      </c>
      <c r="AA58" s="71">
        <f t="shared" si="17"/>
        <v>30082</v>
      </c>
    </row>
    <row r="59" spans="1:27" x14ac:dyDescent="0.35">
      <c r="A59" s="55" t="s">
        <v>32</v>
      </c>
      <c r="B59" s="62">
        <v>68</v>
      </c>
      <c r="C59" s="62">
        <v>18</v>
      </c>
      <c r="D59" s="62">
        <v>205</v>
      </c>
      <c r="E59" s="62">
        <v>116</v>
      </c>
      <c r="F59" s="62">
        <v>28</v>
      </c>
      <c r="G59" s="62">
        <v>6</v>
      </c>
      <c r="H59" s="62">
        <v>42</v>
      </c>
      <c r="I59" s="66" t="s">
        <v>17</v>
      </c>
      <c r="J59" s="62">
        <f>SUM(B59:I59)</f>
        <v>483</v>
      </c>
      <c r="K59" s="62">
        <v>334</v>
      </c>
      <c r="L59" s="62">
        <v>107</v>
      </c>
      <c r="M59" s="62">
        <v>2381</v>
      </c>
      <c r="N59" s="62">
        <v>1046</v>
      </c>
      <c r="O59" s="62">
        <v>289</v>
      </c>
      <c r="P59" s="62">
        <v>118</v>
      </c>
      <c r="Q59" s="62">
        <v>28</v>
      </c>
      <c r="R59" s="62">
        <v>95</v>
      </c>
      <c r="S59" s="62">
        <v>4</v>
      </c>
      <c r="T59" s="62">
        <f t="shared" si="16"/>
        <v>4402</v>
      </c>
      <c r="U59" s="66" t="s">
        <v>17</v>
      </c>
      <c r="V59" s="66" t="s">
        <v>17</v>
      </c>
      <c r="W59" s="66" t="s">
        <v>17</v>
      </c>
      <c r="X59" s="68" t="s">
        <v>17</v>
      </c>
      <c r="Y59" s="64" t="s">
        <v>20</v>
      </c>
      <c r="Z59" s="66" t="s">
        <v>17</v>
      </c>
      <c r="AA59" s="71">
        <f t="shared" si="17"/>
        <v>4885</v>
      </c>
    </row>
    <row r="60" spans="1:27" x14ac:dyDescent="0.35">
      <c r="A60" s="55" t="s">
        <v>33</v>
      </c>
      <c r="B60" s="62">
        <v>50</v>
      </c>
      <c r="C60" s="62">
        <v>37</v>
      </c>
      <c r="D60" s="62">
        <v>227</v>
      </c>
      <c r="E60" s="62">
        <v>233</v>
      </c>
      <c r="F60" s="62">
        <v>40</v>
      </c>
      <c r="G60" s="62">
        <v>30</v>
      </c>
      <c r="H60" s="62">
        <v>40</v>
      </c>
      <c r="I60" s="66" t="s">
        <v>17</v>
      </c>
      <c r="J60" s="62">
        <f>SUM(B60:I60)</f>
        <v>657</v>
      </c>
      <c r="K60" s="62">
        <v>392</v>
      </c>
      <c r="L60" s="62">
        <v>42</v>
      </c>
      <c r="M60" s="62">
        <v>1939</v>
      </c>
      <c r="N60" s="62">
        <v>1195</v>
      </c>
      <c r="O60" s="62">
        <v>43</v>
      </c>
      <c r="P60" s="62">
        <v>245</v>
      </c>
      <c r="Q60" s="62">
        <v>28</v>
      </c>
      <c r="R60" s="62">
        <v>86</v>
      </c>
      <c r="S60" s="66" t="s">
        <v>17</v>
      </c>
      <c r="T60" s="62">
        <f t="shared" si="16"/>
        <v>3970</v>
      </c>
      <c r="U60" s="66" t="s">
        <v>17</v>
      </c>
      <c r="V60" s="66" t="s">
        <v>17</v>
      </c>
      <c r="W60" s="66" t="s">
        <v>17</v>
      </c>
      <c r="X60" s="68" t="s">
        <v>17</v>
      </c>
      <c r="Y60" s="64" t="s">
        <v>20</v>
      </c>
      <c r="Z60" s="66" t="s">
        <v>17</v>
      </c>
      <c r="AA60" s="71">
        <f t="shared" si="17"/>
        <v>4627</v>
      </c>
    </row>
    <row r="61" spans="1:27" x14ac:dyDescent="0.35">
      <c r="A61" s="56" t="s">
        <v>22</v>
      </c>
      <c r="B61" s="62">
        <v>5</v>
      </c>
      <c r="C61" s="62">
        <v>7</v>
      </c>
      <c r="D61" s="62">
        <v>47</v>
      </c>
      <c r="E61" s="62">
        <v>1</v>
      </c>
      <c r="F61" s="62">
        <v>18</v>
      </c>
      <c r="G61" s="62">
        <v>2</v>
      </c>
      <c r="H61" s="66" t="s">
        <v>17</v>
      </c>
      <c r="I61" s="66" t="s">
        <v>17</v>
      </c>
      <c r="J61" s="62">
        <f>SUM(B61:I61)</f>
        <v>80</v>
      </c>
      <c r="K61" s="62">
        <v>41</v>
      </c>
      <c r="L61" s="62">
        <v>17</v>
      </c>
      <c r="M61" s="62">
        <v>600</v>
      </c>
      <c r="N61" s="62">
        <v>211</v>
      </c>
      <c r="O61" s="62">
        <v>49</v>
      </c>
      <c r="P61" s="62">
        <v>10</v>
      </c>
      <c r="Q61" s="62">
        <v>7</v>
      </c>
      <c r="R61" s="62">
        <v>36</v>
      </c>
      <c r="S61" s="66" t="s">
        <v>17</v>
      </c>
      <c r="T61" s="62">
        <f t="shared" si="16"/>
        <v>971</v>
      </c>
      <c r="U61" s="66" t="s">
        <v>17</v>
      </c>
      <c r="V61" s="66" t="s">
        <v>17</v>
      </c>
      <c r="W61" s="66" t="s">
        <v>17</v>
      </c>
      <c r="X61" s="68" t="s">
        <v>17</v>
      </c>
      <c r="Y61" s="64" t="s">
        <v>20</v>
      </c>
      <c r="Z61" s="66" t="s">
        <v>17</v>
      </c>
      <c r="AA61" s="71">
        <f t="shared" si="17"/>
        <v>1051</v>
      </c>
    </row>
    <row r="62" spans="1:27" hidden="1" x14ac:dyDescent="0.35">
      <c r="A62" s="41">
        <v>2015</v>
      </c>
      <c r="B62" s="46">
        <f>B63+B64+B65+B66+B67</f>
        <v>1185</v>
      </c>
      <c r="C62" s="46">
        <f t="shared" ref="C62:I62" si="18">C63+C64+C65+C66+C67</f>
        <v>238</v>
      </c>
      <c r="D62" s="46">
        <f t="shared" si="18"/>
        <v>2512</v>
      </c>
      <c r="E62" s="46">
        <f t="shared" si="18"/>
        <v>1400</v>
      </c>
      <c r="F62" s="46">
        <f t="shared" si="18"/>
        <v>333</v>
      </c>
      <c r="G62" s="46">
        <f t="shared" si="18"/>
        <v>113</v>
      </c>
      <c r="H62" s="46">
        <f t="shared" si="18"/>
        <v>266</v>
      </c>
      <c r="I62" s="46">
        <f t="shared" si="18"/>
        <v>28</v>
      </c>
      <c r="J62" s="46">
        <f>J63+J64+J65+J66+J67</f>
        <v>6075</v>
      </c>
      <c r="K62" s="46">
        <f>K63+K64+K65+K66+K67</f>
        <v>7381</v>
      </c>
      <c r="L62" s="46">
        <f t="shared" ref="L62:T62" si="19">L63+L64+L65+L66+L67</f>
        <v>1244</v>
      </c>
      <c r="M62" s="46">
        <f t="shared" si="19"/>
        <v>45222</v>
      </c>
      <c r="N62" s="46">
        <f t="shared" si="19"/>
        <v>7578</v>
      </c>
      <c r="O62" s="46">
        <f t="shared" si="19"/>
        <v>3939</v>
      </c>
      <c r="P62" s="46">
        <f t="shared" si="19"/>
        <v>1382</v>
      </c>
      <c r="Q62" s="46">
        <f t="shared" si="19"/>
        <v>271</v>
      </c>
      <c r="R62" s="46">
        <f t="shared" si="19"/>
        <v>1942</v>
      </c>
      <c r="S62" s="46">
        <f t="shared" si="19"/>
        <v>63</v>
      </c>
      <c r="T62" s="46">
        <f t="shared" si="19"/>
        <v>69022</v>
      </c>
      <c r="U62" s="46">
        <v>53</v>
      </c>
      <c r="V62" s="46">
        <v>53</v>
      </c>
      <c r="W62" s="46">
        <v>39</v>
      </c>
      <c r="X62" s="46">
        <v>1</v>
      </c>
      <c r="Y62" s="34" t="s">
        <v>20</v>
      </c>
      <c r="Z62" s="46">
        <v>40</v>
      </c>
      <c r="AA62" s="46">
        <f t="shared" ref="AA62:AA67" si="20">Z62+V62+T62+J62</f>
        <v>75190</v>
      </c>
    </row>
    <row r="63" spans="1:27" hidden="1" x14ac:dyDescent="0.35">
      <c r="A63" s="30" t="s">
        <v>15</v>
      </c>
      <c r="B63" s="31">
        <v>532</v>
      </c>
      <c r="C63" s="31">
        <v>36</v>
      </c>
      <c r="D63" s="31">
        <v>1405</v>
      </c>
      <c r="E63" s="31">
        <v>461</v>
      </c>
      <c r="F63" s="47">
        <v>266</v>
      </c>
      <c r="G63" s="31">
        <v>55</v>
      </c>
      <c r="H63" s="31">
        <v>133</v>
      </c>
      <c r="I63" s="31">
        <v>21</v>
      </c>
      <c r="J63" s="31">
        <f>SUM(B63:I63)</f>
        <v>2909</v>
      </c>
      <c r="K63" s="31">
        <v>2055</v>
      </c>
      <c r="L63" s="32">
        <v>316</v>
      </c>
      <c r="M63" s="31">
        <v>26662</v>
      </c>
      <c r="N63" s="32">
        <v>2392</v>
      </c>
      <c r="O63" s="32">
        <v>2652</v>
      </c>
      <c r="P63" s="32">
        <v>948</v>
      </c>
      <c r="Q63" s="32">
        <v>76</v>
      </c>
      <c r="R63" s="32">
        <v>600</v>
      </c>
      <c r="S63" s="32">
        <v>57</v>
      </c>
      <c r="T63" s="32">
        <f>SUM(K63:S63)</f>
        <v>35758</v>
      </c>
      <c r="U63" s="31">
        <v>53</v>
      </c>
      <c r="V63" s="33">
        <v>53</v>
      </c>
      <c r="W63" s="33">
        <v>39</v>
      </c>
      <c r="X63" s="31">
        <v>1</v>
      </c>
      <c r="Y63" s="33" t="s">
        <v>20</v>
      </c>
      <c r="Z63" s="33">
        <v>40</v>
      </c>
      <c r="AA63" s="46">
        <f t="shared" si="20"/>
        <v>38760</v>
      </c>
    </row>
    <row r="64" spans="1:27" hidden="1" x14ac:dyDescent="0.35">
      <c r="A64" s="30" t="s">
        <v>16</v>
      </c>
      <c r="B64" s="32">
        <v>542</v>
      </c>
      <c r="C64" s="32">
        <v>146</v>
      </c>
      <c r="D64" s="32">
        <v>707</v>
      </c>
      <c r="E64" s="32">
        <v>587</v>
      </c>
      <c r="F64" s="35" t="s">
        <v>17</v>
      </c>
      <c r="G64" s="32">
        <v>20</v>
      </c>
      <c r="H64" s="32">
        <v>56</v>
      </c>
      <c r="I64" s="32">
        <v>7</v>
      </c>
      <c r="J64" s="32">
        <f>SUM(B64:I64)</f>
        <v>2065</v>
      </c>
      <c r="K64" s="31">
        <v>4680</v>
      </c>
      <c r="L64" s="36">
        <v>786</v>
      </c>
      <c r="M64" s="31">
        <v>14640</v>
      </c>
      <c r="N64" s="36">
        <v>2929</v>
      </c>
      <c r="O64" s="32">
        <v>1030</v>
      </c>
      <c r="P64" s="32">
        <v>67</v>
      </c>
      <c r="Q64" s="32">
        <v>146</v>
      </c>
      <c r="R64" s="36">
        <v>1211</v>
      </c>
      <c r="S64" s="32">
        <v>4</v>
      </c>
      <c r="T64" s="36">
        <f>SUM(K64:S64)</f>
        <v>25493</v>
      </c>
      <c r="U64" s="37" t="s">
        <v>17</v>
      </c>
      <c r="V64" s="38" t="s">
        <v>17</v>
      </c>
      <c r="W64" s="38" t="s">
        <v>17</v>
      </c>
      <c r="X64" s="37" t="s">
        <v>17</v>
      </c>
      <c r="Y64" s="33" t="s">
        <v>20</v>
      </c>
      <c r="Z64" s="38" t="s">
        <v>17</v>
      </c>
      <c r="AA64" s="46">
        <f t="shared" si="20"/>
        <v>27558</v>
      </c>
    </row>
    <row r="65" spans="1:27" hidden="1" x14ac:dyDescent="0.35">
      <c r="A65" s="30" t="s">
        <v>18</v>
      </c>
      <c r="B65" s="32">
        <v>65</v>
      </c>
      <c r="C65" s="32">
        <v>19</v>
      </c>
      <c r="D65" s="32">
        <v>169</v>
      </c>
      <c r="E65" s="32">
        <v>120</v>
      </c>
      <c r="F65" s="35">
        <v>27</v>
      </c>
      <c r="G65" s="32">
        <v>6</v>
      </c>
      <c r="H65" s="32">
        <v>37</v>
      </c>
      <c r="I65" s="35" t="s">
        <v>17</v>
      </c>
      <c r="J65" s="32">
        <f>SUM(B65:I65)</f>
        <v>443</v>
      </c>
      <c r="K65" s="31">
        <v>278</v>
      </c>
      <c r="L65" s="31">
        <v>91</v>
      </c>
      <c r="M65" s="31">
        <v>1885</v>
      </c>
      <c r="N65" s="36">
        <v>975</v>
      </c>
      <c r="O65" s="32">
        <v>195</v>
      </c>
      <c r="P65" s="32">
        <v>113</v>
      </c>
      <c r="Q65" s="32">
        <v>22</v>
      </c>
      <c r="R65" s="32">
        <v>60</v>
      </c>
      <c r="S65" s="32">
        <v>2</v>
      </c>
      <c r="T65" s="32">
        <f>SUM(K65:S65)</f>
        <v>3621</v>
      </c>
      <c r="U65" s="37" t="s">
        <v>17</v>
      </c>
      <c r="V65" s="35" t="s">
        <v>17</v>
      </c>
      <c r="W65" s="35" t="s">
        <v>17</v>
      </c>
      <c r="X65" s="37" t="s">
        <v>17</v>
      </c>
      <c r="Y65" s="33" t="s">
        <v>20</v>
      </c>
      <c r="Z65" s="35" t="s">
        <v>17</v>
      </c>
      <c r="AA65" s="46">
        <f t="shared" si="20"/>
        <v>4064</v>
      </c>
    </row>
    <row r="66" spans="1:27" hidden="1" x14ac:dyDescent="0.35">
      <c r="A66" s="30" t="s">
        <v>19</v>
      </c>
      <c r="B66" s="32">
        <v>45</v>
      </c>
      <c r="C66" s="32">
        <v>34</v>
      </c>
      <c r="D66" s="32">
        <v>223</v>
      </c>
      <c r="E66" s="32">
        <v>232</v>
      </c>
      <c r="F66" s="32">
        <v>40</v>
      </c>
      <c r="G66" s="32">
        <v>30</v>
      </c>
      <c r="H66" s="48">
        <v>40</v>
      </c>
      <c r="I66" s="35" t="s">
        <v>17</v>
      </c>
      <c r="J66" s="32">
        <f>SUM(B66:I66)</f>
        <v>644</v>
      </c>
      <c r="K66" s="31">
        <v>359</v>
      </c>
      <c r="L66" s="31">
        <v>40</v>
      </c>
      <c r="M66" s="31">
        <v>1733</v>
      </c>
      <c r="N66" s="36">
        <v>1177</v>
      </c>
      <c r="O66" s="32">
        <v>44</v>
      </c>
      <c r="P66" s="32">
        <v>244</v>
      </c>
      <c r="Q66" s="32">
        <v>26</v>
      </c>
      <c r="R66" s="32">
        <v>62</v>
      </c>
      <c r="S66" s="35" t="s">
        <v>17</v>
      </c>
      <c r="T66" s="32">
        <f>SUM(K66:S66)</f>
        <v>3685</v>
      </c>
      <c r="U66" s="37" t="s">
        <v>17</v>
      </c>
      <c r="V66" s="35" t="s">
        <v>17</v>
      </c>
      <c r="W66" s="35" t="s">
        <v>17</v>
      </c>
      <c r="X66" s="37" t="s">
        <v>17</v>
      </c>
      <c r="Y66" s="33" t="s">
        <v>20</v>
      </c>
      <c r="Z66" s="35" t="s">
        <v>17</v>
      </c>
      <c r="AA66" s="46">
        <f t="shared" si="20"/>
        <v>4329</v>
      </c>
    </row>
    <row r="67" spans="1:27" hidden="1" x14ac:dyDescent="0.35">
      <c r="A67" s="49" t="s">
        <v>22</v>
      </c>
      <c r="B67" s="35">
        <v>1</v>
      </c>
      <c r="C67" s="35">
        <v>3</v>
      </c>
      <c r="D67" s="32">
        <v>8</v>
      </c>
      <c r="E67" s="35" t="s">
        <v>17</v>
      </c>
      <c r="F67" s="35" t="s">
        <v>17</v>
      </c>
      <c r="G67" s="32">
        <v>2</v>
      </c>
      <c r="H67" s="35" t="s">
        <v>17</v>
      </c>
      <c r="I67" s="35" t="s">
        <v>17</v>
      </c>
      <c r="J67" s="32">
        <f>SUM(B67:I67)</f>
        <v>14</v>
      </c>
      <c r="K67" s="37">
        <v>9</v>
      </c>
      <c r="L67" s="37">
        <v>11</v>
      </c>
      <c r="M67" s="31">
        <v>302</v>
      </c>
      <c r="N67" s="36">
        <v>105</v>
      </c>
      <c r="O67" s="35">
        <v>18</v>
      </c>
      <c r="P67" s="35">
        <v>10</v>
      </c>
      <c r="Q67" s="32">
        <v>1</v>
      </c>
      <c r="R67" s="35">
        <v>9</v>
      </c>
      <c r="S67" s="35" t="s">
        <v>17</v>
      </c>
      <c r="T67" s="32">
        <f>SUM(K67:S67)</f>
        <v>465</v>
      </c>
      <c r="U67" s="37" t="s">
        <v>17</v>
      </c>
      <c r="V67" s="35" t="s">
        <v>17</v>
      </c>
      <c r="W67" s="35" t="s">
        <v>17</v>
      </c>
      <c r="X67" s="37" t="s">
        <v>17</v>
      </c>
      <c r="Y67" s="33" t="s">
        <v>20</v>
      </c>
      <c r="Z67" s="35" t="s">
        <v>17</v>
      </c>
      <c r="AA67" s="46">
        <f t="shared" si="20"/>
        <v>479</v>
      </c>
    </row>
    <row r="68" spans="1:27" x14ac:dyDescent="0.35">
      <c r="A68" s="80" t="s">
        <v>28</v>
      </c>
      <c r="B68" s="80"/>
      <c r="C68" s="80"/>
      <c r="D68" s="80"/>
      <c r="E68" s="80"/>
      <c r="F68" s="80"/>
      <c r="G68" s="80"/>
      <c r="H68" s="80"/>
      <c r="I68" s="80"/>
      <c r="J68" s="80"/>
      <c r="K68" s="22"/>
      <c r="L68" s="23"/>
      <c r="M68" s="22"/>
      <c r="N68" s="23"/>
      <c r="O68" s="22"/>
      <c r="P68" s="22"/>
      <c r="Q68" s="22"/>
      <c r="R68" s="22"/>
      <c r="S68" s="22"/>
      <c r="T68" s="22"/>
      <c r="U68" s="22"/>
      <c r="V68" s="22"/>
      <c r="W68" s="23"/>
      <c r="X68" s="22"/>
      <c r="Y68" s="23"/>
      <c r="Z68" s="23"/>
      <c r="AA68" s="22"/>
    </row>
    <row r="69" spans="1:27" x14ac:dyDescent="0.35">
      <c r="A69" s="80" t="s">
        <v>23</v>
      </c>
      <c r="B69" s="80"/>
      <c r="C69" s="80"/>
      <c r="D69" s="80"/>
      <c r="E69" s="80"/>
      <c r="F69" s="80"/>
      <c r="G69" s="80"/>
      <c r="H69" s="80"/>
      <c r="I69" s="80"/>
      <c r="J69" s="80"/>
      <c r="K69" s="24"/>
      <c r="L69" s="23"/>
      <c r="M69" s="22"/>
      <c r="N69" s="23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</row>
    <row r="70" spans="1:27" x14ac:dyDescent="0.35">
      <c r="A70" s="81" t="s">
        <v>34</v>
      </c>
      <c r="B70" s="81"/>
      <c r="C70" s="81"/>
      <c r="D70" s="81"/>
      <c r="E70" s="81"/>
      <c r="F70" s="81"/>
      <c r="G70" s="81"/>
      <c r="H70" s="26"/>
      <c r="I70" s="26"/>
      <c r="J70" s="26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</row>
    <row r="71" spans="1:27" x14ac:dyDescent="0.35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</row>
    <row r="72" spans="1:27" x14ac:dyDescent="0.35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</row>
    <row r="73" spans="1:27" x14ac:dyDescent="0.35">
      <c r="B73" s="8"/>
      <c r="C73" s="8"/>
      <c r="D73" s="8"/>
      <c r="E73" s="8"/>
      <c r="F73" s="8"/>
      <c r="G73" s="8"/>
      <c r="H73" s="17"/>
      <c r="I73" s="16"/>
      <c r="J73" s="11"/>
      <c r="K73" s="8"/>
      <c r="L73" s="8"/>
      <c r="M73" s="8"/>
      <c r="N73" s="8"/>
      <c r="O73" s="8"/>
      <c r="P73" s="8"/>
      <c r="Q73" s="8"/>
      <c r="R73" s="8"/>
      <c r="S73" s="9"/>
      <c r="T73" s="12"/>
      <c r="U73" s="14"/>
      <c r="V73" s="14"/>
      <c r="W73" s="14"/>
      <c r="X73" s="13"/>
      <c r="Y73" s="15"/>
      <c r="Z73" s="13"/>
      <c r="AA73" s="10"/>
    </row>
    <row r="74" spans="1:27" x14ac:dyDescent="0.35">
      <c r="B74" s="21"/>
      <c r="C74" s="21"/>
      <c r="D74" s="21"/>
      <c r="E74" s="21"/>
      <c r="F74" s="21"/>
      <c r="G74" s="21"/>
      <c r="H74" s="21"/>
      <c r="I74" s="1"/>
      <c r="J74" s="1"/>
      <c r="K74" s="2"/>
      <c r="L74" s="3"/>
      <c r="M74" s="2"/>
      <c r="N74" s="3"/>
      <c r="O74" s="2"/>
      <c r="P74" s="2"/>
      <c r="Q74" s="2"/>
      <c r="R74" s="2"/>
      <c r="S74" s="2"/>
      <c r="T74" s="2"/>
      <c r="U74" s="2"/>
      <c r="V74" s="2"/>
      <c r="W74" s="3"/>
      <c r="X74" s="2"/>
      <c r="Y74" s="3"/>
      <c r="Z74" s="3"/>
      <c r="AA74" s="2"/>
    </row>
    <row r="75" spans="1:27" x14ac:dyDescent="0.35">
      <c r="B75" s="21"/>
      <c r="C75" s="21"/>
      <c r="D75" s="21"/>
      <c r="E75" s="7"/>
      <c r="F75" s="7"/>
      <c r="G75" s="7"/>
      <c r="H75" s="7"/>
      <c r="I75" s="4"/>
      <c r="J75" s="5"/>
      <c r="K75" s="6"/>
      <c r="L75" s="3"/>
      <c r="M75" s="2"/>
      <c r="N75" s="3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</sheetData>
  <mergeCells count="32">
    <mergeCell ref="A68:J68"/>
    <mergeCell ref="A69:J69"/>
    <mergeCell ref="A70:G70"/>
    <mergeCell ref="A1:O1"/>
    <mergeCell ref="W3:Z3"/>
    <mergeCell ref="U4:U5"/>
    <mergeCell ref="U3:V3"/>
    <mergeCell ref="T4:T5"/>
    <mergeCell ref="A3:A5"/>
    <mergeCell ref="B3:J3"/>
    <mergeCell ref="K3:T3"/>
    <mergeCell ref="K4:K5"/>
    <mergeCell ref="L4:L5"/>
    <mergeCell ref="Q4:Q5"/>
    <mergeCell ref="F4:F5"/>
    <mergeCell ref="G4:G5"/>
    <mergeCell ref="AA3:AA5"/>
    <mergeCell ref="B4:B5"/>
    <mergeCell ref="C4:C5"/>
    <mergeCell ref="D4:D5"/>
    <mergeCell ref="E4:E5"/>
    <mergeCell ref="V4:V5"/>
    <mergeCell ref="W4:W5"/>
    <mergeCell ref="X4:X5"/>
    <mergeCell ref="Z4:Z5"/>
    <mergeCell ref="M4:M5"/>
    <mergeCell ref="N4:N5"/>
    <mergeCell ref="O4:O5"/>
    <mergeCell ref="R4:R5"/>
    <mergeCell ref="P4:P5"/>
    <mergeCell ref="H4:H5"/>
    <mergeCell ref="J4:J5"/>
  </mergeCells>
  <pageMargins left="0.7" right="0.7" top="0.75" bottom="0.75" header="0.3" footer="0.3"/>
  <pageSetup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2020-07-29T06:45:52Z</cp:lastPrinted>
  <dcterms:created xsi:type="dcterms:W3CDTF">2020-05-31T07:16:54Z</dcterms:created>
  <dcterms:modified xsi:type="dcterms:W3CDTF">2021-12-23T08:47:04Z</dcterms:modified>
</cp:coreProperties>
</file>