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industry tables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1" l="1"/>
  <c r="J25" i="1"/>
  <c r="J24" i="1"/>
  <c r="J7" i="1"/>
  <c r="J6" i="1"/>
  <c r="J5" i="1"/>
  <c r="J4" i="1"/>
  <c r="I9" i="1" l="1"/>
  <c r="I8" i="1"/>
  <c r="F4" i="1"/>
  <c r="F3" i="1" s="1"/>
  <c r="F5" i="1"/>
  <c r="F6" i="1"/>
  <c r="F7" i="1"/>
  <c r="F9" i="1"/>
  <c r="F8" i="1" s="1"/>
  <c r="F14" i="1"/>
  <c r="F19" i="1"/>
  <c r="F24" i="1"/>
  <c r="F25" i="1"/>
  <c r="F23" i="1" s="1"/>
  <c r="F26" i="1"/>
  <c r="J23" i="1" l="1"/>
  <c r="J19" i="1"/>
  <c r="J14" i="1"/>
  <c r="J9" i="1"/>
  <c r="G9" i="1"/>
  <c r="H10" i="1"/>
  <c r="J3" i="1"/>
  <c r="J8" i="1" l="1"/>
  <c r="I26" i="1"/>
  <c r="H26" i="1"/>
  <c r="G26" i="1"/>
  <c r="I25" i="1"/>
  <c r="H25" i="1"/>
  <c r="G25" i="1"/>
  <c r="I24" i="1"/>
  <c r="I23" i="1" s="1"/>
  <c r="H24" i="1"/>
  <c r="G24" i="1"/>
  <c r="G23" i="1" s="1"/>
  <c r="H23" i="1"/>
  <c r="E23" i="1"/>
  <c r="C23" i="1"/>
  <c r="B23" i="1"/>
  <c r="I22" i="1"/>
  <c r="H22" i="1"/>
  <c r="I21" i="1"/>
  <c r="H21" i="1"/>
  <c r="I20" i="1"/>
  <c r="H20" i="1"/>
  <c r="G19" i="1"/>
  <c r="G8" i="1" s="1"/>
  <c r="I18" i="1"/>
  <c r="H18" i="1"/>
  <c r="I17" i="1"/>
  <c r="H17" i="1"/>
  <c r="I16" i="1"/>
  <c r="H16" i="1"/>
  <c r="I15" i="1"/>
  <c r="I14" i="1" s="1"/>
  <c r="H15" i="1"/>
  <c r="G14" i="1"/>
  <c r="I13" i="1"/>
  <c r="H13" i="1"/>
  <c r="I12" i="1"/>
  <c r="H12" i="1"/>
  <c r="I11" i="1"/>
  <c r="H11" i="1"/>
  <c r="I10" i="1"/>
  <c r="I7" i="1"/>
  <c r="H7" i="1"/>
  <c r="G7" i="1"/>
  <c r="I6" i="1"/>
  <c r="H6" i="1"/>
  <c r="G6" i="1"/>
  <c r="I5" i="1"/>
  <c r="H5" i="1"/>
  <c r="G5" i="1"/>
  <c r="I4" i="1"/>
  <c r="I3" i="1" s="1"/>
  <c r="H4" i="1"/>
  <c r="G4" i="1"/>
  <c r="H3" i="1"/>
  <c r="I19" i="1" l="1"/>
  <c r="H9" i="1"/>
  <c r="H14" i="1"/>
  <c r="H8" i="1" s="1"/>
  <c r="H19" i="1"/>
  <c r="G3" i="1"/>
</calcChain>
</file>

<file path=xl/sharedStrings.xml><?xml version="1.0" encoding="utf-8"?>
<sst xmlns="http://schemas.openxmlformats.org/spreadsheetml/2006/main" count="34" uniqueCount="24">
  <si>
    <t>Industrial Establishments</t>
  </si>
  <si>
    <t>Ownership</t>
  </si>
  <si>
    <t>Sole Proprietorship</t>
  </si>
  <si>
    <t>Partnership</t>
  </si>
  <si>
    <t>Company</t>
  </si>
  <si>
    <t>Size</t>
  </si>
  <si>
    <t>Production &amp; Manufacturing</t>
  </si>
  <si>
    <t>Large scale</t>
  </si>
  <si>
    <t>Medium scale</t>
  </si>
  <si>
    <t>Small scale</t>
  </si>
  <si>
    <t>Cottage scale</t>
  </si>
  <si>
    <t>Services</t>
  </si>
  <si>
    <t>Contract</t>
  </si>
  <si>
    <t>Type</t>
  </si>
  <si>
    <t>Source: Department of Industry and Department of Cottage &amp; Small Industry, MoEA.</t>
  </si>
  <si>
    <r>
      <t xml:space="preserve">Others </t>
    </r>
    <r>
      <rPr>
        <vertAlign val="superscript"/>
        <sz val="10"/>
        <color theme="1"/>
        <rFont val="Sylfaen"/>
        <family val="1"/>
      </rPr>
      <t>1</t>
    </r>
  </si>
  <si>
    <t>Table 7.1: Number of Industries by Ownership, Size and Type, June 2016 - June 2020</t>
  </si>
  <si>
    <t>As of June 2016</t>
  </si>
  <si>
    <t>As of June 2017</t>
  </si>
  <si>
    <t>As of June 2018</t>
  </si>
  <si>
    <t>As of June 2019</t>
  </si>
  <si>
    <t>As of June 2020</t>
  </si>
  <si>
    <t xml:space="preserve">Note: The data for June 2020 is on the operational/active licenses. The previous years data contains a mix of licenses issued and operational/active </t>
  </si>
  <si>
    <t xml:space="preserve">licenses which will be updated in the next publication of the SYB.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</si>
</sst>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;[Red]#,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i/>
      <sz val="9"/>
      <name val="Sylfaen"/>
      <family val="1"/>
    </font>
    <font>
      <sz val="10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vertAlign val="superscript"/>
      <sz val="10"/>
      <color theme="1"/>
      <name val="Sylfaen"/>
      <family val="1"/>
    </font>
    <font>
      <b/>
      <sz val="11"/>
      <name val="Sylfaen"/>
      <family val="1"/>
    </font>
    <font>
      <b/>
      <sz val="11"/>
      <color theme="1"/>
      <name val="Sylfaen"/>
      <family val="1"/>
    </font>
    <font>
      <sz val="11"/>
      <color theme="1"/>
      <name val="Sylfaen"/>
      <family val="1"/>
    </font>
    <font>
      <sz val="11"/>
      <name val="Sylfaen"/>
      <family val="1"/>
    </font>
    <font>
      <b/>
      <sz val="12"/>
      <name val="Sylfaen"/>
      <family val="1"/>
    </font>
    <font>
      <b/>
      <sz val="12"/>
      <color theme="1"/>
      <name val="Sylfaen"/>
      <family val="1"/>
    </font>
    <font>
      <sz val="12"/>
      <color theme="1"/>
      <name val="Sylfaen"/>
      <family val="1"/>
    </font>
    <font>
      <sz val="12"/>
      <name val="Sylfaen"/>
      <family val="1"/>
    </font>
    <font>
      <i/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wrapText="1"/>
    </xf>
    <xf numFmtId="0" fontId="3" fillId="0" borderId="0" xfId="0" applyFont="1" applyBorder="1" applyAlignment="1"/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quotePrefix="1" applyFont="1" applyFill="1" applyBorder="1" applyAlignment="1" applyProtection="1">
      <alignment horizontal="right" vertical="center"/>
    </xf>
    <xf numFmtId="0" fontId="2" fillId="0" borderId="6" xfId="0" applyFont="1" applyBorder="1" applyAlignment="1" applyProtection="1">
      <alignment horizontal="left"/>
    </xf>
    <xf numFmtId="164" fontId="2" fillId="0" borderId="0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0" fontId="4" fillId="0" borderId="6" xfId="0" applyFont="1" applyBorder="1" applyAlignment="1" applyProtection="1">
      <alignment horizontal="left" indent="1"/>
    </xf>
    <xf numFmtId="164" fontId="4" fillId="0" borderId="0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0" fontId="4" fillId="0" borderId="6" xfId="0" applyFont="1" applyBorder="1" applyAlignment="1" applyProtection="1">
      <alignment horizontal="left" indent="2"/>
    </xf>
    <xf numFmtId="164" fontId="4" fillId="0" borderId="0" xfId="1" applyNumberFormat="1" applyFont="1" applyBorder="1" applyAlignment="1">
      <alignment horizontal="right" vertical="center"/>
    </xf>
    <xf numFmtId="164" fontId="4" fillId="0" borderId="7" xfId="1" applyNumberFormat="1" applyFont="1" applyBorder="1" applyAlignment="1">
      <alignment horizontal="right" vertical="center"/>
    </xf>
    <xf numFmtId="164" fontId="4" fillId="0" borderId="8" xfId="1" applyNumberFormat="1" applyFont="1" applyBorder="1" applyAlignment="1">
      <alignment horizontal="right" vertical="center"/>
    </xf>
    <xf numFmtId="0" fontId="5" fillId="0" borderId="6" xfId="0" applyFont="1" applyBorder="1" applyAlignment="1" applyProtection="1">
      <alignment horizontal="left"/>
    </xf>
    <xf numFmtId="164" fontId="5" fillId="0" borderId="0" xfId="1" applyNumberFormat="1" applyFont="1" applyBorder="1" applyAlignment="1">
      <alignment horizontal="right" vertical="center"/>
    </xf>
    <xf numFmtId="164" fontId="5" fillId="0" borderId="7" xfId="1" applyNumberFormat="1" applyFont="1" applyBorder="1" applyAlignment="1">
      <alignment horizontal="right" vertical="center"/>
    </xf>
    <xf numFmtId="164" fontId="5" fillId="0" borderId="8" xfId="1" applyNumberFormat="1" applyFont="1" applyBorder="1" applyAlignment="1">
      <alignment horizontal="right" vertical="center"/>
    </xf>
    <xf numFmtId="164" fontId="6" fillId="0" borderId="0" xfId="1" applyNumberFormat="1" applyFont="1" applyBorder="1" applyAlignment="1">
      <alignment horizontal="right" vertical="center"/>
    </xf>
    <xf numFmtId="164" fontId="6" fillId="0" borderId="7" xfId="1" applyNumberFormat="1" applyFont="1" applyBorder="1" applyAlignment="1">
      <alignment horizontal="right" vertical="center"/>
    </xf>
    <xf numFmtId="164" fontId="6" fillId="0" borderId="8" xfId="1" applyNumberFormat="1" applyFont="1" applyBorder="1" applyAlignment="1">
      <alignment horizontal="right" vertical="center"/>
    </xf>
    <xf numFmtId="164" fontId="6" fillId="0" borderId="10" xfId="1" applyNumberFormat="1" applyFont="1" applyBorder="1" applyAlignment="1">
      <alignment horizontal="right" vertical="center"/>
    </xf>
    <xf numFmtId="164" fontId="6" fillId="0" borderId="11" xfId="1" applyNumberFormat="1" applyFont="1" applyBorder="1" applyAlignment="1">
      <alignment horizontal="right" vertical="center"/>
    </xf>
    <xf numFmtId="164" fontId="6" fillId="0" borderId="12" xfId="1" applyNumberFormat="1" applyFont="1" applyBorder="1" applyAlignment="1">
      <alignment horizontal="right" vertical="center"/>
    </xf>
    <xf numFmtId="0" fontId="5" fillId="0" borderId="2" xfId="0" applyFont="1" applyBorder="1" applyAlignment="1" applyProtection="1">
      <alignment horizontal="left"/>
    </xf>
    <xf numFmtId="164" fontId="5" fillId="0" borderId="3" xfId="1" applyNumberFormat="1" applyFont="1" applyBorder="1" applyAlignment="1">
      <alignment horizontal="right" vertical="center"/>
    </xf>
    <xf numFmtId="164" fontId="5" fillId="0" borderId="4" xfId="1" applyNumberFormat="1" applyFont="1" applyBorder="1" applyAlignment="1">
      <alignment horizontal="right" vertical="center"/>
    </xf>
    <xf numFmtId="164" fontId="5" fillId="0" borderId="5" xfId="1" applyNumberFormat="1" applyFont="1" applyBorder="1" applyAlignment="1">
      <alignment horizontal="right" vertical="center"/>
    </xf>
    <xf numFmtId="164" fontId="6" fillId="0" borderId="0" xfId="1" applyNumberFormat="1" applyFont="1" applyFill="1" applyBorder="1" applyAlignment="1">
      <alignment horizontal="right" vertical="center"/>
    </xf>
    <xf numFmtId="164" fontId="6" fillId="0" borderId="7" xfId="1" applyNumberFormat="1" applyFont="1" applyFill="1" applyBorder="1" applyAlignment="1">
      <alignment horizontal="right" vertical="center"/>
    </xf>
    <xf numFmtId="164" fontId="6" fillId="0" borderId="8" xfId="1" applyNumberFormat="1" applyFont="1" applyFill="1" applyBorder="1" applyAlignment="1">
      <alignment horizontal="right" vertical="center"/>
    </xf>
    <xf numFmtId="0" fontId="6" fillId="0" borderId="6" xfId="0" applyFont="1" applyBorder="1" applyAlignment="1" applyProtection="1">
      <alignment horizontal="left" indent="1"/>
    </xf>
    <xf numFmtId="0" fontId="6" fillId="0" borderId="9" xfId="0" applyFont="1" applyBorder="1" applyAlignment="1" applyProtection="1">
      <alignment horizontal="left" indent="1"/>
    </xf>
    <xf numFmtId="0" fontId="3" fillId="0" borderId="0" xfId="0" applyFont="1" applyFill="1" applyBorder="1" applyAlignment="1"/>
    <xf numFmtId="0" fontId="0" fillId="0" borderId="0" xfId="0" applyFill="1" applyBorder="1"/>
    <xf numFmtId="0" fontId="8" fillId="0" borderId="0" xfId="0" applyFont="1" applyFill="1" applyBorder="1" applyAlignment="1" applyProtection="1">
      <alignment horizontal="left" vertical="center"/>
    </xf>
    <xf numFmtId="17" fontId="8" fillId="0" borderId="0" xfId="0" quotePrefix="1" applyNumberFormat="1" applyFont="1" applyFill="1" applyBorder="1" applyAlignment="1" applyProtection="1">
      <alignment horizontal="right" vertical="center"/>
    </xf>
    <xf numFmtId="17" fontId="12" fillId="0" borderId="0" xfId="0" quotePrefix="1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/>
    </xf>
    <xf numFmtId="164" fontId="9" fillId="0" borderId="0" xfId="1" applyNumberFormat="1" applyFont="1" applyFill="1" applyBorder="1" applyAlignment="1">
      <alignment horizontal="right" vertical="center"/>
    </xf>
    <xf numFmtId="164" fontId="13" fillId="0" borderId="0" xfId="1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 applyProtection="1">
      <alignment horizontal="left" indent="1"/>
    </xf>
    <xf numFmtId="164" fontId="10" fillId="0" borderId="0" xfId="1" applyNumberFormat="1" applyFont="1" applyFill="1" applyBorder="1" applyAlignment="1">
      <alignment horizontal="right" vertical="center"/>
    </xf>
    <xf numFmtId="164" fontId="14" fillId="0" borderId="0" xfId="1" applyNumberFormat="1" applyFont="1" applyFill="1" applyBorder="1" applyAlignment="1">
      <alignment horizontal="right" vertical="center"/>
    </xf>
    <xf numFmtId="164" fontId="0" fillId="0" borderId="0" xfId="0" applyNumberFormat="1" applyFill="1" applyBorder="1"/>
    <xf numFmtId="0" fontId="8" fillId="0" borderId="0" xfId="0" applyFont="1" applyFill="1" applyBorder="1" applyAlignment="1" applyProtection="1">
      <alignment horizontal="left"/>
    </xf>
    <xf numFmtId="164" fontId="8" fillId="0" borderId="0" xfId="0" applyNumberFormat="1" applyFont="1" applyFill="1" applyBorder="1" applyAlignment="1">
      <alignment vertical="center"/>
    </xf>
    <xf numFmtId="164" fontId="12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 applyProtection="1">
      <alignment horizontal="left" indent="1"/>
    </xf>
    <xf numFmtId="164" fontId="11" fillId="0" borderId="0" xfId="0" applyNumberFormat="1" applyFont="1" applyFill="1" applyBorder="1" applyAlignment="1">
      <alignment vertical="center"/>
    </xf>
    <xf numFmtId="164" fontId="15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 applyProtection="1">
      <alignment horizontal="left" indent="2"/>
    </xf>
    <xf numFmtId="164" fontId="11" fillId="0" borderId="0" xfId="1" applyNumberFormat="1" applyFont="1" applyFill="1" applyBorder="1" applyAlignment="1">
      <alignment horizontal="right" vertical="center"/>
    </xf>
    <xf numFmtId="164" fontId="15" fillId="0" borderId="0" xfId="1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>
      <alignment horizontal="left" vertical="center"/>
    </xf>
    <xf numFmtId="49" fontId="2" fillId="2" borderId="1" xfId="0" quotePrefix="1" applyNumberFormat="1" applyFont="1" applyFill="1" applyBorder="1" applyAlignment="1" applyProtection="1">
      <alignment horizontal="right" vertical="center"/>
    </xf>
    <xf numFmtId="164" fontId="4" fillId="0" borderId="8" xfId="0" applyNumberFormat="1" applyFont="1" applyFill="1" applyBorder="1" applyAlignment="1">
      <alignment vertical="center"/>
    </xf>
    <xf numFmtId="164" fontId="4" fillId="0" borderId="8" xfId="1" applyNumberFormat="1" applyFont="1" applyFill="1" applyBorder="1" applyAlignment="1">
      <alignment horizontal="right" vertical="center"/>
    </xf>
    <xf numFmtId="164" fontId="2" fillId="0" borderId="8" xfId="0" applyNumberFormat="1" applyFont="1" applyFill="1" applyBorder="1" applyAlignment="1">
      <alignment vertical="center"/>
    </xf>
    <xf numFmtId="164" fontId="16" fillId="0" borderId="0" xfId="1" applyNumberFormat="1" applyFont="1" applyBorder="1" applyAlignment="1">
      <alignment horizontal="right" vertical="center"/>
    </xf>
    <xf numFmtId="164" fontId="11" fillId="0" borderId="0" xfId="1" applyNumberFormat="1" applyFont="1" applyFill="1" applyBorder="1" applyAlignment="1">
      <alignment vertical="center" wrapText="1"/>
    </xf>
    <xf numFmtId="0" fontId="5" fillId="0" borderId="0" xfId="0" applyFont="1" applyAlignment="1" applyProtection="1">
      <alignment horizontal="left" wrapText="1"/>
    </xf>
    <xf numFmtId="0" fontId="3" fillId="0" borderId="3" xfId="0" applyFont="1" applyBorder="1" applyAlignment="1">
      <alignment horizontal="left"/>
    </xf>
    <xf numFmtId="0" fontId="16" fillId="0" borderId="3" xfId="0" applyFont="1" applyBorder="1" applyAlignment="1" applyProtection="1">
      <alignment horizontal="left"/>
    </xf>
    <xf numFmtId="0" fontId="16" fillId="0" borderId="10" xfId="0" applyFont="1" applyBorder="1" applyAlignment="1" applyProtection="1">
      <alignment horizontal="left" indent="3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topLeftCell="A17" workbookViewId="0">
      <selection activeCell="F32" sqref="F32"/>
    </sheetView>
  </sheetViews>
  <sheetFormatPr defaultRowHeight="15" x14ac:dyDescent="0.25"/>
  <cols>
    <col min="1" max="1" width="27.140625" bestFit="1" customWidth="1"/>
    <col min="2" max="5" width="9.140625" hidden="1" customWidth="1"/>
    <col min="6" max="10" width="15.42578125" bestFit="1" customWidth="1"/>
    <col min="11" max="12" width="9.140625" customWidth="1"/>
    <col min="13" max="13" width="11.42578125" bestFit="1" customWidth="1"/>
  </cols>
  <sheetData>
    <row r="1" spans="1:21" ht="15.75" customHeight="1" x14ac:dyDescent="0.3">
      <c r="A1" s="66" t="s">
        <v>16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8" x14ac:dyDescent="0.25">
      <c r="A2" s="4" t="s">
        <v>0</v>
      </c>
      <c r="B2" s="5">
        <v>2008</v>
      </c>
      <c r="C2" s="5">
        <v>2009</v>
      </c>
      <c r="D2" s="5">
        <v>2010</v>
      </c>
      <c r="E2" s="5">
        <v>2011</v>
      </c>
      <c r="F2" s="60" t="s">
        <v>17</v>
      </c>
      <c r="G2" s="60" t="s">
        <v>18</v>
      </c>
      <c r="H2" s="60" t="s">
        <v>19</v>
      </c>
      <c r="I2" s="60" t="s">
        <v>20</v>
      </c>
      <c r="J2" s="60" t="s">
        <v>21</v>
      </c>
      <c r="L2" s="39"/>
      <c r="M2" s="40"/>
      <c r="N2" s="38"/>
      <c r="O2" s="41"/>
      <c r="P2" s="38"/>
      <c r="Q2" s="38"/>
    </row>
    <row r="3" spans="1:21" ht="18" x14ac:dyDescent="0.3">
      <c r="A3" s="28" t="s">
        <v>1</v>
      </c>
      <c r="B3" s="29">
        <v>28073</v>
      </c>
      <c r="C3" s="29">
        <v>30317</v>
      </c>
      <c r="D3" s="30">
        <v>32360</v>
      </c>
      <c r="E3" s="29">
        <v>34692</v>
      </c>
      <c r="F3" s="31">
        <f>F4+F5+F6+F7</f>
        <v>16986</v>
      </c>
      <c r="G3" s="31">
        <f>G4+G5+G6+G7</f>
        <v>20093</v>
      </c>
      <c r="H3" s="31">
        <f>SUM(H4:H7)</f>
        <v>22437</v>
      </c>
      <c r="I3" s="31">
        <f>SUM(I4+I5+I6+I7)</f>
        <v>24595</v>
      </c>
      <c r="J3" s="31">
        <f>SUM(J4+J5+J6+J7)</f>
        <v>23133</v>
      </c>
      <c r="L3" s="42"/>
      <c r="M3" s="43"/>
      <c r="N3" s="38"/>
      <c r="O3" s="44"/>
      <c r="P3" s="38"/>
      <c r="Q3" s="38"/>
    </row>
    <row r="4" spans="1:21" ht="18" x14ac:dyDescent="0.3">
      <c r="A4" s="35" t="s">
        <v>2</v>
      </c>
      <c r="B4" s="32">
        <v>27972</v>
      </c>
      <c r="C4" s="32">
        <v>30207</v>
      </c>
      <c r="D4" s="33">
        <v>32218</v>
      </c>
      <c r="E4" s="32">
        <v>34550</v>
      </c>
      <c r="F4" s="34">
        <f>1368+14834</f>
        <v>16202</v>
      </c>
      <c r="G4" s="34">
        <f>1548+17618</f>
        <v>19166</v>
      </c>
      <c r="H4" s="34">
        <f>1485+19887</f>
        <v>21372</v>
      </c>
      <c r="I4" s="34">
        <f>1647+21725</f>
        <v>23372</v>
      </c>
      <c r="J4" s="34">
        <f>628+21458</f>
        <v>22086</v>
      </c>
      <c r="L4" s="45"/>
      <c r="M4" s="46"/>
      <c r="N4" s="38"/>
      <c r="O4" s="47"/>
      <c r="P4" s="38"/>
      <c r="Q4" s="48"/>
    </row>
    <row r="5" spans="1:21" ht="18" x14ac:dyDescent="0.3">
      <c r="A5" s="35" t="s">
        <v>3</v>
      </c>
      <c r="B5" s="32">
        <v>14</v>
      </c>
      <c r="C5" s="32">
        <v>14</v>
      </c>
      <c r="D5" s="33">
        <v>46</v>
      </c>
      <c r="E5" s="32">
        <v>46</v>
      </c>
      <c r="F5" s="34">
        <f>33+125</f>
        <v>158</v>
      </c>
      <c r="G5" s="34">
        <f>23+159</f>
        <v>182</v>
      </c>
      <c r="H5" s="34">
        <f>30+214</f>
        <v>244</v>
      </c>
      <c r="I5" s="34">
        <f>39+263</f>
        <v>302</v>
      </c>
      <c r="J5" s="34">
        <f>44+251</f>
        <v>295</v>
      </c>
      <c r="L5" s="45"/>
      <c r="M5" s="46"/>
      <c r="N5" s="38"/>
      <c r="O5" s="47"/>
      <c r="P5" s="38"/>
      <c r="Q5" s="48"/>
    </row>
    <row r="6" spans="1:21" ht="18" x14ac:dyDescent="0.3">
      <c r="A6" s="35" t="s">
        <v>4</v>
      </c>
      <c r="B6" s="32"/>
      <c r="C6" s="32"/>
      <c r="D6" s="33"/>
      <c r="E6" s="32"/>
      <c r="F6" s="34">
        <f>411+178</f>
        <v>589</v>
      </c>
      <c r="G6" s="34">
        <f>207+490</f>
        <v>697</v>
      </c>
      <c r="H6" s="34">
        <f>511+238</f>
        <v>749</v>
      </c>
      <c r="I6" s="34">
        <f>567+276</f>
        <v>843</v>
      </c>
      <c r="J6" s="34">
        <f>414+271</f>
        <v>685</v>
      </c>
      <c r="K6" s="3"/>
      <c r="L6" s="45"/>
      <c r="M6" s="46"/>
      <c r="N6" s="37"/>
      <c r="O6" s="47"/>
      <c r="P6" s="37"/>
      <c r="Q6" s="48"/>
      <c r="R6" s="1"/>
      <c r="S6" s="1"/>
      <c r="T6" s="1"/>
      <c r="U6" s="1"/>
    </row>
    <row r="7" spans="1:21" ht="18" x14ac:dyDescent="0.3">
      <c r="A7" s="35" t="s">
        <v>15</v>
      </c>
      <c r="B7" s="32">
        <v>87</v>
      </c>
      <c r="C7" s="32">
        <v>96</v>
      </c>
      <c r="D7" s="33">
        <v>96</v>
      </c>
      <c r="E7" s="32">
        <v>96</v>
      </c>
      <c r="F7" s="34">
        <f>0+37</f>
        <v>37</v>
      </c>
      <c r="G7" s="34">
        <f>0+48</f>
        <v>48</v>
      </c>
      <c r="H7" s="34">
        <f>13+59</f>
        <v>72</v>
      </c>
      <c r="I7" s="34">
        <f>14+64</f>
        <v>78</v>
      </c>
      <c r="J7" s="34">
        <f>6+61</f>
        <v>67</v>
      </c>
      <c r="K7" s="1"/>
      <c r="L7" s="45"/>
      <c r="M7" s="46"/>
      <c r="N7" s="38"/>
      <c r="O7" s="47"/>
      <c r="P7" s="38"/>
      <c r="Q7" s="48"/>
      <c r="R7" s="1"/>
      <c r="S7" s="1"/>
      <c r="T7" s="1"/>
      <c r="U7" s="1"/>
    </row>
    <row r="8" spans="1:21" ht="18" x14ac:dyDescent="0.3">
      <c r="A8" s="6" t="s">
        <v>5</v>
      </c>
      <c r="B8" s="7">
        <v>28073</v>
      </c>
      <c r="C8" s="7">
        <v>30317</v>
      </c>
      <c r="D8" s="8">
        <v>32360</v>
      </c>
      <c r="E8" s="7">
        <v>34692</v>
      </c>
      <c r="F8" s="9">
        <f>F9+F14+F19</f>
        <v>17004</v>
      </c>
      <c r="G8" s="9">
        <f>G9+G14+G19</f>
        <v>20093</v>
      </c>
      <c r="H8" s="9">
        <f>H9+H14+H19</f>
        <v>22437</v>
      </c>
      <c r="I8" s="63">
        <f>SUM(I9+I14+I19)</f>
        <v>24595</v>
      </c>
      <c r="J8" s="63">
        <f>SUM(J9+J14+J19)</f>
        <v>23133</v>
      </c>
      <c r="L8" s="49"/>
      <c r="M8" s="50"/>
      <c r="N8" s="38"/>
      <c r="O8" s="51"/>
      <c r="P8" s="38"/>
      <c r="Q8" s="38"/>
    </row>
    <row r="9" spans="1:21" ht="18" x14ac:dyDescent="0.3">
      <c r="A9" s="10" t="s">
        <v>6</v>
      </c>
      <c r="B9" s="11"/>
      <c r="C9" s="11"/>
      <c r="D9" s="12"/>
      <c r="E9" s="11"/>
      <c r="F9" s="13">
        <f>F10+F11+F12+F13</f>
        <v>1648</v>
      </c>
      <c r="G9" s="13">
        <f t="shared" ref="G9:H9" si="0">G10+G11+G12+G13</f>
        <v>2125</v>
      </c>
      <c r="H9" s="13">
        <f t="shared" si="0"/>
        <v>2539</v>
      </c>
      <c r="I9" s="13">
        <f>I10+I11+I12+I13</f>
        <v>3018</v>
      </c>
      <c r="J9" s="13">
        <f>J10+J11+J12+J13</f>
        <v>2845</v>
      </c>
      <c r="L9" s="52"/>
      <c r="M9" s="53"/>
      <c r="N9" s="38"/>
      <c r="O9" s="54"/>
      <c r="P9" s="38"/>
      <c r="Q9" s="38"/>
    </row>
    <row r="10" spans="1:21" ht="18" x14ac:dyDescent="0.3">
      <c r="A10" s="14" t="s">
        <v>7</v>
      </c>
      <c r="B10" s="15">
        <v>91</v>
      </c>
      <c r="C10" s="15">
        <v>103</v>
      </c>
      <c r="D10" s="16">
        <v>114</v>
      </c>
      <c r="E10" s="15">
        <v>133</v>
      </c>
      <c r="F10" s="17">
        <v>93</v>
      </c>
      <c r="G10" s="62">
        <v>114</v>
      </c>
      <c r="H10" s="62">
        <f>111+0</f>
        <v>111</v>
      </c>
      <c r="I10" s="17">
        <f>127+0</f>
        <v>127</v>
      </c>
      <c r="J10" s="17">
        <v>124</v>
      </c>
      <c r="L10" s="55"/>
      <c r="M10" s="56"/>
      <c r="N10" s="38"/>
      <c r="O10" s="57"/>
      <c r="P10" s="38"/>
      <c r="Q10" s="38"/>
    </row>
    <row r="11" spans="1:21" ht="18" customHeight="1" x14ac:dyDescent="0.3">
      <c r="A11" s="14" t="s">
        <v>8</v>
      </c>
      <c r="B11" s="15">
        <v>128</v>
      </c>
      <c r="C11" s="15">
        <v>156</v>
      </c>
      <c r="D11" s="16">
        <v>201</v>
      </c>
      <c r="E11" s="15">
        <v>220</v>
      </c>
      <c r="F11" s="17">
        <v>151</v>
      </c>
      <c r="G11" s="17">
        <v>196</v>
      </c>
      <c r="H11" s="17">
        <f>202+0</f>
        <v>202</v>
      </c>
      <c r="I11" s="17">
        <f>231+0</f>
        <v>231</v>
      </c>
      <c r="J11" s="17">
        <v>137</v>
      </c>
      <c r="L11" s="55"/>
      <c r="M11" s="65"/>
      <c r="N11" s="65"/>
      <c r="O11" s="65"/>
      <c r="P11" s="65"/>
      <c r="Q11" s="65"/>
      <c r="R11" s="65"/>
    </row>
    <row r="12" spans="1:21" ht="18" customHeight="1" x14ac:dyDescent="0.3">
      <c r="A12" s="14" t="s">
        <v>9</v>
      </c>
      <c r="B12" s="15">
        <v>2064</v>
      </c>
      <c r="C12" s="15">
        <v>2330</v>
      </c>
      <c r="D12" s="16">
        <v>2878</v>
      </c>
      <c r="E12" s="15">
        <v>2649</v>
      </c>
      <c r="F12" s="17">
        <v>365</v>
      </c>
      <c r="G12" s="17">
        <v>470</v>
      </c>
      <c r="H12" s="17">
        <f>0+600</f>
        <v>600</v>
      </c>
      <c r="I12" s="17">
        <f>0+778</f>
        <v>778</v>
      </c>
      <c r="J12" s="17">
        <v>794</v>
      </c>
      <c r="L12" s="55"/>
      <c r="M12" s="65"/>
      <c r="N12" s="65"/>
      <c r="O12" s="65"/>
      <c r="P12" s="65"/>
      <c r="Q12" s="65"/>
      <c r="R12" s="65"/>
    </row>
    <row r="13" spans="1:21" ht="18" customHeight="1" x14ac:dyDescent="0.3">
      <c r="A13" s="14" t="s">
        <v>10</v>
      </c>
      <c r="B13" s="15">
        <v>15359</v>
      </c>
      <c r="C13" s="15">
        <v>16883</v>
      </c>
      <c r="D13" s="16">
        <v>17815</v>
      </c>
      <c r="E13" s="15">
        <v>19774</v>
      </c>
      <c r="F13" s="17">
        <v>1039</v>
      </c>
      <c r="G13" s="17">
        <v>1345</v>
      </c>
      <c r="H13" s="17">
        <f>0+1626</f>
        <v>1626</v>
      </c>
      <c r="I13" s="62">
        <f>0+1882</f>
        <v>1882</v>
      </c>
      <c r="J13" s="62">
        <v>1790</v>
      </c>
      <c r="L13" s="55"/>
      <c r="M13" s="65"/>
      <c r="N13" s="65"/>
      <c r="O13" s="65"/>
      <c r="P13" s="65"/>
      <c r="Q13" s="65"/>
      <c r="R13" s="65"/>
    </row>
    <row r="14" spans="1:21" ht="18" customHeight="1" x14ac:dyDescent="0.3">
      <c r="A14" s="10" t="s">
        <v>11</v>
      </c>
      <c r="B14" s="11"/>
      <c r="C14" s="11"/>
      <c r="D14" s="12"/>
      <c r="E14" s="11"/>
      <c r="F14" s="13">
        <f>F15+F16+F17+F18</f>
        <v>12221</v>
      </c>
      <c r="G14" s="13">
        <f>G15+G16+G17+G18</f>
        <v>14528</v>
      </c>
      <c r="H14" s="13">
        <f>SUM(H15:H18)</f>
        <v>16446</v>
      </c>
      <c r="I14" s="61">
        <f>SUM(I15+I16+I17+I18)</f>
        <v>18282</v>
      </c>
      <c r="J14" s="61">
        <f>SUM(J15+J16+J17+J18)</f>
        <v>18019</v>
      </c>
      <c r="L14" s="52"/>
      <c r="M14" s="65"/>
      <c r="N14" s="65"/>
      <c r="O14" s="65"/>
      <c r="P14" s="65"/>
      <c r="Q14" s="65"/>
      <c r="R14" s="65"/>
    </row>
    <row r="15" spans="1:21" ht="18" x14ac:dyDescent="0.3">
      <c r="A15" s="14" t="s">
        <v>7</v>
      </c>
      <c r="B15" s="15">
        <v>91</v>
      </c>
      <c r="C15" s="15">
        <v>103</v>
      </c>
      <c r="D15" s="16">
        <v>114</v>
      </c>
      <c r="E15" s="15">
        <v>133</v>
      </c>
      <c r="F15" s="17">
        <v>99</v>
      </c>
      <c r="G15" s="17">
        <v>101</v>
      </c>
      <c r="H15" s="17">
        <f>122+0</f>
        <v>122</v>
      </c>
      <c r="I15" s="17">
        <f>150+0</f>
        <v>150</v>
      </c>
      <c r="J15" s="17">
        <v>135</v>
      </c>
      <c r="L15" s="55"/>
      <c r="M15" s="56"/>
      <c r="N15" s="38"/>
      <c r="O15" s="57"/>
      <c r="P15" s="38"/>
      <c r="Q15" s="38"/>
    </row>
    <row r="16" spans="1:21" ht="18" x14ac:dyDescent="0.3">
      <c r="A16" s="14" t="s">
        <v>8</v>
      </c>
      <c r="B16" s="15">
        <v>128</v>
      </c>
      <c r="C16" s="15">
        <v>156</v>
      </c>
      <c r="D16" s="16">
        <v>201</v>
      </c>
      <c r="E16" s="15">
        <v>220</v>
      </c>
      <c r="F16" s="17">
        <v>218</v>
      </c>
      <c r="G16" s="17">
        <v>297</v>
      </c>
      <c r="H16" s="17">
        <f>323+0</f>
        <v>323</v>
      </c>
      <c r="I16" s="17">
        <f>388+0</f>
        <v>388</v>
      </c>
      <c r="J16" s="17">
        <v>306</v>
      </c>
      <c r="L16" s="55"/>
      <c r="M16" s="56"/>
      <c r="N16" s="38"/>
      <c r="O16" s="57"/>
      <c r="P16" s="38"/>
      <c r="Q16" s="38"/>
    </row>
    <row r="17" spans="1:17" ht="18" x14ac:dyDescent="0.3">
      <c r="A17" s="14" t="s">
        <v>9</v>
      </c>
      <c r="B17" s="15">
        <v>2064</v>
      </c>
      <c r="C17" s="15">
        <v>2330</v>
      </c>
      <c r="D17" s="16">
        <v>2878</v>
      </c>
      <c r="E17" s="15">
        <v>2649</v>
      </c>
      <c r="F17" s="17">
        <v>1224</v>
      </c>
      <c r="G17" s="17">
        <v>1472</v>
      </c>
      <c r="H17" s="17">
        <f>0+1810</f>
        <v>1810</v>
      </c>
      <c r="I17" s="17">
        <f>0+1773</f>
        <v>1773</v>
      </c>
      <c r="J17" s="17">
        <v>1923</v>
      </c>
      <c r="L17" s="55"/>
      <c r="M17" s="56"/>
      <c r="N17" s="38"/>
      <c r="O17" s="57"/>
      <c r="P17" s="38"/>
      <c r="Q17" s="38"/>
    </row>
    <row r="18" spans="1:17" ht="18" x14ac:dyDescent="0.3">
      <c r="A18" s="14" t="s">
        <v>10</v>
      </c>
      <c r="B18" s="15">
        <v>15359</v>
      </c>
      <c r="C18" s="15">
        <v>16883</v>
      </c>
      <c r="D18" s="16">
        <v>17815</v>
      </c>
      <c r="E18" s="15">
        <v>19774</v>
      </c>
      <c r="F18" s="17">
        <v>10680</v>
      </c>
      <c r="G18" s="17">
        <v>12658</v>
      </c>
      <c r="H18" s="17">
        <f>0+14191</f>
        <v>14191</v>
      </c>
      <c r="I18" s="62">
        <f>0+15971</f>
        <v>15971</v>
      </c>
      <c r="J18" s="62">
        <v>15655</v>
      </c>
      <c r="L18" s="55"/>
      <c r="M18" s="56"/>
      <c r="N18" s="38"/>
      <c r="O18" s="57"/>
      <c r="P18" s="38"/>
      <c r="Q18" s="38"/>
    </row>
    <row r="19" spans="1:17" ht="18" x14ac:dyDescent="0.3">
      <c r="A19" s="10" t="s">
        <v>12</v>
      </c>
      <c r="B19" s="11"/>
      <c r="C19" s="11"/>
      <c r="D19" s="12"/>
      <c r="E19" s="11"/>
      <c r="F19" s="13">
        <f>F20+F21+F22</f>
        <v>3135</v>
      </c>
      <c r="G19" s="13">
        <f>G20+G21+G22</f>
        <v>3440</v>
      </c>
      <c r="H19" s="13">
        <f>SUM(H20:H22)</f>
        <v>3452</v>
      </c>
      <c r="I19" s="13">
        <f>SUM(I20+I21+I22)</f>
        <v>3295</v>
      </c>
      <c r="J19" s="13">
        <f>SUM(J20+J21+J22)</f>
        <v>2269</v>
      </c>
      <c r="L19" s="52"/>
      <c r="M19" s="53"/>
      <c r="N19" s="38"/>
      <c r="O19" s="54"/>
      <c r="P19" s="38"/>
      <c r="Q19" s="38"/>
    </row>
    <row r="20" spans="1:17" ht="18" x14ac:dyDescent="0.3">
      <c r="A20" s="14" t="s">
        <v>7</v>
      </c>
      <c r="B20" s="15">
        <v>91</v>
      </c>
      <c r="C20" s="15">
        <v>103</v>
      </c>
      <c r="D20" s="16">
        <v>114</v>
      </c>
      <c r="E20" s="15">
        <v>133</v>
      </c>
      <c r="F20" s="17">
        <v>231</v>
      </c>
      <c r="G20" s="62">
        <v>270</v>
      </c>
      <c r="H20" s="62">
        <f>261+0</f>
        <v>261</v>
      </c>
      <c r="I20" s="17">
        <f>275+0</f>
        <v>275</v>
      </c>
      <c r="J20" s="17">
        <v>114</v>
      </c>
      <c r="L20" s="55"/>
      <c r="M20" s="56"/>
      <c r="N20" s="38"/>
      <c r="O20" s="57"/>
      <c r="P20" s="38"/>
      <c r="Q20" s="38"/>
    </row>
    <row r="21" spans="1:17" ht="18" x14ac:dyDescent="0.3">
      <c r="A21" s="14" t="s">
        <v>8</v>
      </c>
      <c r="B21" s="15">
        <v>128</v>
      </c>
      <c r="C21" s="15">
        <v>156</v>
      </c>
      <c r="D21" s="16">
        <v>201</v>
      </c>
      <c r="E21" s="15">
        <v>220</v>
      </c>
      <c r="F21" s="17">
        <v>1038</v>
      </c>
      <c r="G21" s="62">
        <v>1083</v>
      </c>
      <c r="H21" s="62">
        <f>1020+0</f>
        <v>1020</v>
      </c>
      <c r="I21" s="17">
        <f>1096+0</f>
        <v>1096</v>
      </c>
      <c r="J21" s="17">
        <v>276</v>
      </c>
      <c r="L21" s="55"/>
      <c r="M21" s="56"/>
      <c r="N21" s="38"/>
      <c r="O21" s="57"/>
      <c r="P21" s="38"/>
      <c r="Q21" s="38"/>
    </row>
    <row r="22" spans="1:17" ht="18" x14ac:dyDescent="0.3">
      <c r="A22" s="14" t="s">
        <v>9</v>
      </c>
      <c r="B22" s="15">
        <v>2064</v>
      </c>
      <c r="C22" s="15">
        <v>2330</v>
      </c>
      <c r="D22" s="16">
        <v>2878</v>
      </c>
      <c r="E22" s="15">
        <v>2649</v>
      </c>
      <c r="F22" s="17">
        <v>1866</v>
      </c>
      <c r="G22" s="17">
        <v>2087</v>
      </c>
      <c r="H22" s="62">
        <f>0+2171</f>
        <v>2171</v>
      </c>
      <c r="I22" s="62">
        <f>0+1924</f>
        <v>1924</v>
      </c>
      <c r="J22" s="17">
        <v>1879</v>
      </c>
      <c r="L22" s="55"/>
      <c r="M22" s="56"/>
      <c r="N22" s="38"/>
      <c r="O22" s="57"/>
      <c r="P22" s="38"/>
      <c r="Q22" s="38"/>
    </row>
    <row r="23" spans="1:17" ht="18" x14ac:dyDescent="0.3">
      <c r="A23" s="18" t="s">
        <v>13</v>
      </c>
      <c r="B23" s="19">
        <f>SUM(B10:B13)</f>
        <v>17642</v>
      </c>
      <c r="C23" s="19">
        <f>SUM(C10:C13)</f>
        <v>19472</v>
      </c>
      <c r="D23" s="20">
        <v>32360</v>
      </c>
      <c r="E23" s="19">
        <f>SUM(E10:E13)</f>
        <v>22776</v>
      </c>
      <c r="F23" s="21">
        <f>F24+F25+F26</f>
        <v>17004</v>
      </c>
      <c r="G23" s="21">
        <f>G24+G25+G26</f>
        <v>20093</v>
      </c>
      <c r="H23" s="21">
        <f>SUM(H24:H26)</f>
        <v>22437</v>
      </c>
      <c r="I23" s="21">
        <f>SUM(I24+I25+I26)</f>
        <v>24595</v>
      </c>
      <c r="J23" s="21">
        <f>SUM(J24+J25+J26)</f>
        <v>23133</v>
      </c>
      <c r="L23" s="42"/>
      <c r="M23" s="43"/>
      <c r="N23" s="38"/>
      <c r="O23" s="44"/>
      <c r="P23" s="38"/>
      <c r="Q23" s="38"/>
    </row>
    <row r="24" spans="1:17" ht="18" x14ac:dyDescent="0.3">
      <c r="A24" s="35" t="s">
        <v>6</v>
      </c>
      <c r="B24" s="22">
        <v>1389</v>
      </c>
      <c r="C24" s="22">
        <v>1565</v>
      </c>
      <c r="D24" s="23">
        <v>1777</v>
      </c>
      <c r="E24" s="22">
        <v>1977</v>
      </c>
      <c r="F24" s="24">
        <f>244+1404</f>
        <v>1648</v>
      </c>
      <c r="G24" s="24">
        <f>310+1815</f>
        <v>2125</v>
      </c>
      <c r="H24" s="24">
        <f>313+2226</f>
        <v>2539</v>
      </c>
      <c r="I24" s="34">
        <f>358+2660</f>
        <v>3018</v>
      </c>
      <c r="J24" s="34">
        <f>261+2584</f>
        <v>2845</v>
      </c>
      <c r="L24" s="58"/>
      <c r="M24" s="46"/>
      <c r="N24" s="38"/>
      <c r="O24" s="47"/>
      <c r="P24" s="38"/>
      <c r="Q24" s="48"/>
    </row>
    <row r="25" spans="1:17" ht="18" x14ac:dyDescent="0.3">
      <c r="A25" s="35" t="s">
        <v>12</v>
      </c>
      <c r="B25" s="22">
        <v>10431</v>
      </c>
      <c r="C25" s="22">
        <v>10845</v>
      </c>
      <c r="D25" s="23">
        <v>11352</v>
      </c>
      <c r="E25" s="22">
        <v>11916</v>
      </c>
      <c r="F25" s="24">
        <f>1269+1866</f>
        <v>3135</v>
      </c>
      <c r="G25" s="24">
        <f>1353+2087</f>
        <v>3440</v>
      </c>
      <c r="H25" s="34">
        <f>1281+2171</f>
        <v>3452</v>
      </c>
      <c r="I25" s="34">
        <f>1371+1924</f>
        <v>3295</v>
      </c>
      <c r="J25" s="24">
        <f>390+1879</f>
        <v>2269</v>
      </c>
      <c r="L25" s="58"/>
      <c r="M25" s="46"/>
      <c r="N25" s="38"/>
      <c r="O25" s="47"/>
      <c r="P25" s="38"/>
      <c r="Q25" s="48"/>
    </row>
    <row r="26" spans="1:17" ht="18" x14ac:dyDescent="0.3">
      <c r="A26" s="36" t="s">
        <v>11</v>
      </c>
      <c r="B26" s="25">
        <v>16253</v>
      </c>
      <c r="C26" s="25">
        <v>17907</v>
      </c>
      <c r="D26" s="26">
        <v>19231</v>
      </c>
      <c r="E26" s="25">
        <v>20799</v>
      </c>
      <c r="F26" s="27">
        <f>317+11904</f>
        <v>12221</v>
      </c>
      <c r="G26" s="27">
        <f>398+14130</f>
        <v>14528</v>
      </c>
      <c r="H26" s="27">
        <f>445+16001</f>
        <v>16446</v>
      </c>
      <c r="I26" s="27">
        <f>538+17744</f>
        <v>18282</v>
      </c>
      <c r="J26" s="27">
        <f>441+17578</f>
        <v>18019</v>
      </c>
      <c r="L26" s="59"/>
      <c r="M26" s="46"/>
      <c r="N26" s="38"/>
      <c r="O26" s="47"/>
      <c r="P26" s="38"/>
      <c r="Q26" s="48"/>
    </row>
    <row r="27" spans="1:17" ht="18" x14ac:dyDescent="0.25">
      <c r="A27" s="68" t="s">
        <v>22</v>
      </c>
      <c r="B27" s="68"/>
      <c r="C27" s="68"/>
      <c r="D27" s="68"/>
      <c r="E27" s="68"/>
      <c r="F27" s="68"/>
      <c r="G27" s="68"/>
      <c r="H27" s="68"/>
      <c r="I27" s="68"/>
      <c r="J27" s="68"/>
      <c r="L27" s="59"/>
      <c r="M27" s="46"/>
      <c r="N27" s="38"/>
      <c r="O27" s="47"/>
      <c r="P27" s="38"/>
      <c r="Q27" s="48"/>
    </row>
    <row r="28" spans="1:17" ht="18" x14ac:dyDescent="0.25">
      <c r="A28" s="69" t="s">
        <v>23</v>
      </c>
      <c r="B28" s="69"/>
      <c r="C28" s="69"/>
      <c r="D28" s="69"/>
      <c r="E28" s="69"/>
      <c r="F28" s="69"/>
      <c r="G28" s="69"/>
      <c r="H28" s="69"/>
      <c r="I28" s="69"/>
      <c r="J28" s="64"/>
      <c r="L28" s="59"/>
      <c r="M28" s="46"/>
      <c r="N28" s="38"/>
      <c r="O28" s="47"/>
      <c r="P28" s="38"/>
      <c r="Q28" s="48"/>
    </row>
    <row r="29" spans="1:17" x14ac:dyDescent="0.25">
      <c r="A29" s="67" t="s">
        <v>14</v>
      </c>
      <c r="B29" s="67"/>
      <c r="C29" s="67"/>
      <c r="D29" s="67"/>
      <c r="E29" s="67"/>
      <c r="F29" s="67"/>
      <c r="G29" s="67"/>
      <c r="H29" s="67"/>
      <c r="I29" s="67"/>
    </row>
  </sheetData>
  <mergeCells count="4">
    <mergeCell ref="A1:K1"/>
    <mergeCell ref="A29:I29"/>
    <mergeCell ref="A27:J27"/>
    <mergeCell ref="A28:I2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2020-06-15T04:16:25Z</cp:lastPrinted>
  <dcterms:created xsi:type="dcterms:W3CDTF">2020-05-23T12:29:56Z</dcterms:created>
  <dcterms:modified xsi:type="dcterms:W3CDTF">2020-09-24T10:13:20Z</dcterms:modified>
</cp:coreProperties>
</file>